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30" tabRatio="601" activeTab="0"/>
  </bookViews>
  <sheets>
    <sheet name="Výdaje_par_pol" sheetId="1" r:id="rId1"/>
    <sheet name="Výdaje podle položek" sheetId="2" r:id="rId2"/>
  </sheets>
  <definedNames>
    <definedName name="_xlnm.Print_Area" localSheetId="1">'Výdaje podle položek'!$A$1:$G$189</definedName>
    <definedName name="_xlnm.Print_Area" localSheetId="0">'Výdaje_par_pol'!$A$1:$I$191</definedName>
  </definedNames>
  <calcPr fullCalcOnLoad="1"/>
</workbook>
</file>

<file path=xl/sharedStrings.xml><?xml version="1.0" encoding="utf-8"?>
<sst xmlns="http://schemas.openxmlformats.org/spreadsheetml/2006/main" count="520" uniqueCount="208">
  <si>
    <t>TEXT</t>
  </si>
  <si>
    <t>v %</t>
  </si>
  <si>
    <t>X</t>
  </si>
  <si>
    <t>Silnice</t>
  </si>
  <si>
    <t>Předškolní zařízení</t>
  </si>
  <si>
    <t>Činnost místní správy</t>
  </si>
  <si>
    <t>Ostatní osobní výdaje</t>
  </si>
  <si>
    <t>1039</t>
  </si>
  <si>
    <t>5222</t>
  </si>
  <si>
    <t>Neinvestiční dotace občanským sdružením</t>
  </si>
  <si>
    <t>2212</t>
  </si>
  <si>
    <t>5166</t>
  </si>
  <si>
    <t>Konzultační, poradenské a právní služby</t>
  </si>
  <si>
    <t>5169</t>
  </si>
  <si>
    <t>Ostatní povinné pojistné hrazené zaměstnavatelem</t>
  </si>
  <si>
    <t>5171</t>
  </si>
  <si>
    <t>Opravy a udržování</t>
  </si>
  <si>
    <t>Ochranné pomůcky</t>
  </si>
  <si>
    <t>6121</t>
  </si>
  <si>
    <t>Budovy, haly a stavby</t>
  </si>
  <si>
    <t>5136</t>
  </si>
  <si>
    <t>2321</t>
  </si>
  <si>
    <t>5154</t>
  </si>
  <si>
    <t>Elektrická energie</t>
  </si>
  <si>
    <t>5156</t>
  </si>
  <si>
    <t>Pohonné hmoty a maziva</t>
  </si>
  <si>
    <t>Služby pošt</t>
  </si>
  <si>
    <t>Služby telekomunikací a radiokomunikací</t>
  </si>
  <si>
    <t>5163</t>
  </si>
  <si>
    <t>Nájemné</t>
  </si>
  <si>
    <t>5137</t>
  </si>
  <si>
    <t>5331</t>
  </si>
  <si>
    <t>5167</t>
  </si>
  <si>
    <t xml:space="preserve">Služby školení a vzdělávání </t>
  </si>
  <si>
    <t>5229</t>
  </si>
  <si>
    <t>3113</t>
  </si>
  <si>
    <t>Základní školy</t>
  </si>
  <si>
    <t>Programové vybavení</t>
  </si>
  <si>
    <t>5139</t>
  </si>
  <si>
    <t>5173</t>
  </si>
  <si>
    <t>Cestovné</t>
  </si>
  <si>
    <t>5175</t>
  </si>
  <si>
    <t xml:space="preserve">Pohoštění </t>
  </si>
  <si>
    <t>5179</t>
  </si>
  <si>
    <t>5192</t>
  </si>
  <si>
    <t>Poskytnuté neinvestiční příspěvky a náhrady</t>
  </si>
  <si>
    <t>5194</t>
  </si>
  <si>
    <t xml:space="preserve">Věcné dary </t>
  </si>
  <si>
    <t>5151</t>
  </si>
  <si>
    <t>3141</t>
  </si>
  <si>
    <t>Školní stravování při předškolním a základním vzdělávání</t>
  </si>
  <si>
    <t>5152</t>
  </si>
  <si>
    <t>Teplo</t>
  </si>
  <si>
    <t>3312</t>
  </si>
  <si>
    <t>3314</t>
  </si>
  <si>
    <t>Činnosti knihovnické</t>
  </si>
  <si>
    <t>Převody vlastním fondům hospodářské činnosti</t>
  </si>
  <si>
    <t>3319</t>
  </si>
  <si>
    <t>Věcné dary</t>
  </si>
  <si>
    <t>5410</t>
  </si>
  <si>
    <t>Sociální dávky</t>
  </si>
  <si>
    <t>5492</t>
  </si>
  <si>
    <t xml:space="preserve">Dary obyvatelstvu </t>
  </si>
  <si>
    <t>3326</t>
  </si>
  <si>
    <t>Poříz., zach. a obnova hodnot místního kult., nár. a hist. povědomí</t>
  </si>
  <si>
    <t>5161</t>
  </si>
  <si>
    <t>5162</t>
  </si>
  <si>
    <t>3419</t>
  </si>
  <si>
    <t>CELKEM</t>
  </si>
  <si>
    <t>3421</t>
  </si>
  <si>
    <t>Využití volného času dětí a mládeže</t>
  </si>
  <si>
    <t>Služby školení a vzdělávání</t>
  </si>
  <si>
    <t>Nákup služeb</t>
  </si>
  <si>
    <t xml:space="preserve">Cestovné </t>
  </si>
  <si>
    <t>Bytové hospodářství</t>
  </si>
  <si>
    <t>3632</t>
  </si>
  <si>
    <t>Pohřebnictví</t>
  </si>
  <si>
    <t>3639</t>
  </si>
  <si>
    <t>3722</t>
  </si>
  <si>
    <t>Sběr a svoz komunálních odpadů</t>
  </si>
  <si>
    <t>3745</t>
  </si>
  <si>
    <t>Péče o vzhled obcí a veřejnou zeleň</t>
  </si>
  <si>
    <t>4319</t>
  </si>
  <si>
    <t>4345</t>
  </si>
  <si>
    <t>Centra sociální pomoci</t>
  </si>
  <si>
    <t>6112</t>
  </si>
  <si>
    <t>6171</t>
  </si>
  <si>
    <t>6310</t>
  </si>
  <si>
    <t>Obecné příjmy a výdaje z finančních operací</t>
  </si>
  <si>
    <t>Úpravy drobných vodních toků</t>
  </si>
  <si>
    <t>Ostatní neinvestiční transfery obyvatelstvu</t>
  </si>
  <si>
    <t>Upravený</t>
  </si>
  <si>
    <t>Pozemky</t>
  </si>
  <si>
    <t>Platby daní a poplatků</t>
  </si>
  <si>
    <t>Položka</t>
  </si>
  <si>
    <t>Školství</t>
  </si>
  <si>
    <t>Veřejná zeleň</t>
  </si>
  <si>
    <t>Finanční převody a daňové odvody</t>
  </si>
  <si>
    <t>Životní prostředí</t>
  </si>
  <si>
    <t>V Ý D A J E</t>
  </si>
  <si>
    <t>Nebytové hospodářství</t>
  </si>
  <si>
    <t>Příspěvek při péči o osobu blízkou</t>
  </si>
  <si>
    <t>Povinné pojistné na veřejné zdravotní pojištění</t>
  </si>
  <si>
    <t>Odměny členů zastupitelstev obcí a krajů</t>
  </si>
  <si>
    <t>Platy zaměstnanců  v pracovním poměru</t>
  </si>
  <si>
    <t>Ostatní neinvestiční výdaje jinde nezařazené</t>
  </si>
  <si>
    <t>Dávky sociální péče pro rodinu a děti</t>
  </si>
  <si>
    <t>Příspěvek  na zvláštní pomůcky</t>
  </si>
  <si>
    <t>Stroje,přístroje a zařízení</t>
  </si>
  <si>
    <t>Paragraf</t>
  </si>
  <si>
    <t>podle položek</t>
  </si>
  <si>
    <t>Oblast</t>
  </si>
  <si>
    <t>Ostatní zemědělská a potravinářská činnost a rozvoj</t>
  </si>
  <si>
    <t xml:space="preserve"> V Ý D A J E   C E L K E M</t>
  </si>
  <si>
    <t>Zaplacené sankce</t>
  </si>
  <si>
    <t>Financování</t>
  </si>
  <si>
    <t>Třída 8</t>
  </si>
  <si>
    <t>Změna stavu krátkodobých prostředků na bankovních účtech</t>
  </si>
  <si>
    <t>Uhrazené splátky dlouhodobých přijatých půjčených prostředků</t>
  </si>
  <si>
    <t>F I N A N C O V Á N Í    C E L K E M</t>
  </si>
  <si>
    <t>FINANCOVÁNÍ</t>
  </si>
  <si>
    <t>Neinvestiční dotace církvím a náboženským společnostem</t>
  </si>
  <si>
    <t>Schválený</t>
  </si>
  <si>
    <t>Sk / UR</t>
  </si>
  <si>
    <t>rozpočet (SR)</t>
  </si>
  <si>
    <t xml:space="preserve"> v tis. Kč</t>
  </si>
  <si>
    <t>rozpočet (UR)</t>
  </si>
  <si>
    <t xml:space="preserve">Skutečnost (Sk) </t>
  </si>
  <si>
    <t>Ostatní záležitosti sdělovacích prostředků</t>
  </si>
  <si>
    <t>Ostatní tělovýchovná činnost</t>
  </si>
  <si>
    <t>Komunální služby a územní rozvoj jinde nezařazené</t>
  </si>
  <si>
    <t>Drobný hmotný dlouhodobý majetek</t>
  </si>
  <si>
    <t>Služby peněžních ústavů</t>
  </si>
  <si>
    <t>Tělovýchova a využití volného času mládeže</t>
  </si>
  <si>
    <t>CO, PO</t>
  </si>
  <si>
    <t>Civilní obrana, požární ochrana</t>
  </si>
  <si>
    <t>Opravy a údržba komunikací</t>
  </si>
  <si>
    <t xml:space="preserve">Kultura </t>
  </si>
  <si>
    <t>Komunální služby a ostatní služby obyvatelstvu</t>
  </si>
  <si>
    <t>Kanalizace</t>
  </si>
  <si>
    <t>Činnost zastupitelstva</t>
  </si>
  <si>
    <t>Daně</t>
  </si>
  <si>
    <t>Doprava</t>
  </si>
  <si>
    <t>Kultura</t>
  </si>
  <si>
    <t>Komunální služby</t>
  </si>
  <si>
    <t>Tělovýchova</t>
  </si>
  <si>
    <t>Živ. prostředí</t>
  </si>
  <si>
    <t>Samospráva</t>
  </si>
  <si>
    <t>Místní správa</t>
  </si>
  <si>
    <t>Určení  výdajů</t>
  </si>
  <si>
    <t>podle účelu vynaložených prostředků</t>
  </si>
  <si>
    <t>Třída</t>
  </si>
  <si>
    <t>Bydlení</t>
  </si>
  <si>
    <t>Třída 5</t>
  </si>
  <si>
    <t>Třída 6</t>
  </si>
  <si>
    <t>Běžné výdaje</t>
  </si>
  <si>
    <t>Kapitálové výdaje</t>
  </si>
  <si>
    <t>podle tříd</t>
  </si>
  <si>
    <t>Nákup ostatních služeb</t>
  </si>
  <si>
    <t>Povinné pojistné na soc.zabezpečení a příspěvek na  st. pol. zaměstnanosti</t>
  </si>
  <si>
    <t>Ostatní povinné pojistné placené zaměstnavatelem</t>
  </si>
  <si>
    <t>Knihy, učební pomůcky a tisk</t>
  </si>
  <si>
    <t>Nákup materiálu jinde nezařazený</t>
  </si>
  <si>
    <t>Studená voda</t>
  </si>
  <si>
    <t>Ostatní nákupy jinde nezařazené</t>
  </si>
  <si>
    <t>Neinvestiční dotace neziskovým a podobným organizacím</t>
  </si>
  <si>
    <t>Neinvestiční příspěvky zřízeným příspěvkovým organizacím</t>
  </si>
  <si>
    <t>Převody vlastním fondům hospodářské (podnikatelské) činnosti</t>
  </si>
  <si>
    <t>Ostatní záležitosti lesního hospodářství</t>
  </si>
  <si>
    <t xml:space="preserve">Ostatní záležitosti pozemních komunikací </t>
  </si>
  <si>
    <t xml:space="preserve">Odvádění a čištění odpadních vod </t>
  </si>
  <si>
    <t>Hudební činnost</t>
  </si>
  <si>
    <t xml:space="preserve"> Ostatní záležitosti kultury</t>
  </si>
  <si>
    <t>Dávky sociální péče pro staré občany</t>
  </si>
  <si>
    <t>Ostat.sociální péče a pomoc starým a zdravotně postiženým</t>
  </si>
  <si>
    <t>Ostatní sociání péče a pomoc ost. skupinám obyvatelstva</t>
  </si>
  <si>
    <t>Ostatní záležitosti požární ochrany</t>
  </si>
  <si>
    <t>Zastupitelstva obcí</t>
  </si>
  <si>
    <t>Ostatní finanční  operace</t>
  </si>
  <si>
    <t>Finanční vypořádání minulých let</t>
  </si>
  <si>
    <t>Povinné pojistné na soc.zabezpečení a příspěvek na st.pol.zaměstnanosti</t>
  </si>
  <si>
    <t>Neinvestiční půjčené prostředky obyvatelstvu</t>
  </si>
  <si>
    <t>Stroje, přístroje a zařízení</t>
  </si>
  <si>
    <t xml:space="preserve"> v Kč</t>
  </si>
  <si>
    <t>Investiční půjčené prostředky obyvatelstvu</t>
  </si>
  <si>
    <t>Ostatní zájmová činnost a rekreace</t>
  </si>
  <si>
    <t>Ostatní nakládání s odpady</t>
  </si>
  <si>
    <t>Nebytové hosp.</t>
  </si>
  <si>
    <t>Sociální péče</t>
  </si>
  <si>
    <t>Sociální péče a pomoc včetně sociálních dávek</t>
  </si>
  <si>
    <t>Speciální předškolní zařízení</t>
  </si>
  <si>
    <t>Neinvestiční příspěvky ostatním příspěvkovým organizacím</t>
  </si>
  <si>
    <t>Neinvestiční dotace nefinančním podnikatelským subjektům</t>
  </si>
  <si>
    <t>Úroky vlastní</t>
  </si>
  <si>
    <t>Ostatní činnosti k ochraně přírody a krajiny</t>
  </si>
  <si>
    <t>Sociální pomoc dětem a mládeži (kromě ústavní)</t>
  </si>
  <si>
    <t>Sportovní zařízení v majetku obce</t>
  </si>
  <si>
    <t>Výdaje z finančního vypořádání min. let mezi krajem a obcemi</t>
  </si>
  <si>
    <t>Činnosti registrovaných církví a náboženských společností</t>
  </si>
  <si>
    <t>Investiční dotace zřízeným příspěvkovým organizacím</t>
  </si>
  <si>
    <t>Přehled hospodaření MČ Brno-Líšeň za rok 2005</t>
  </si>
  <si>
    <t>Protierozní, protilavinová a protipožární ochrana</t>
  </si>
  <si>
    <t>CELKOVÝ PŘEHLED HOSPODAŘENÍ</t>
  </si>
  <si>
    <t>Třída 1 až tř.4</t>
  </si>
  <si>
    <t>Příjmy celkem</t>
  </si>
  <si>
    <t>Třída 5 a tř.6</t>
  </si>
  <si>
    <t>Výdaje celkem</t>
  </si>
  <si>
    <t>Saldo příjmů a výdajů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</si>
</sst>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_-* #,##0\ &quot;Kč&quot;_-;\-* #,##0\ &quot;Kč&quot;_-;_-* &quot;-&quot;??\ &quot;Kč&quot;_-;_-@_-"/>
    <numFmt numFmtId="167" formatCode="_-* #,##0.0\ &quot;Kč&quot;_-;\-* #,##0.0\ &quot;Kč&quot;_-;_-* &quot;-&quot;??\ &quot;Kč&quot;_-;_-@_-"/>
    <numFmt numFmtId="168" formatCode="0.000%"/>
    <numFmt numFmtId="169" formatCode="#,##0.00000"/>
    <numFmt numFmtId="170" formatCode="#,##0.0000"/>
    <numFmt numFmtId="171" formatCode="_-* #,##0.000\ &quot;Kč&quot;_-;\-* #,##0.000\ &quot;Kč&quot;_-;_-* &quot;-&quot;???\ &quot;Kč&quot;_-;_-@_-"/>
    <numFmt numFmtId="172" formatCode="0.0"/>
    <numFmt numFmtId="173" formatCode="0.000"/>
    <numFmt numFmtId="174" formatCode="#,##0.000"/>
    <numFmt numFmtId="175" formatCode="0.0%"/>
    <numFmt numFmtId="176" formatCode="#,##0.00&quot;Kč&quot;"/>
    <numFmt numFmtId="177" formatCode="#\ ##,000&quot;Kč&quot;"/>
    <numFmt numFmtId="178" formatCode="0.00000"/>
    <numFmt numFmtId="179" formatCode="0.000000"/>
    <numFmt numFmtId="180" formatCode="_-* #,##0.0000\ &quot;Kč&quot;_-;\-* #,##0.0000\ &quot;Kč&quot;_-;_-* &quot;-&quot;???\ &quot;Kč&quot;_-;_-@_-"/>
    <numFmt numFmtId="181" formatCode="_-* #,##0.00\ &quot;Kč&quot;_-;\-* #,##0.00\ &quot;Kč&quot;_-;_-* &quot;-&quot;???\ &quot;Kč&quot;_-;_-@_-"/>
    <numFmt numFmtId="182" formatCode="_-* #,##0.000\ _K_č_-;\-* #,##0.000\ _K_č_-;_-* &quot;-&quot;??\ _K_č_-;_-@_-"/>
    <numFmt numFmtId="183" formatCode="_-* #,##0.0\ _K_č_-;\-* #,##0.0\ _K_č_-;_-* &quot;-&quot;??\ _K_č_-;_-@_-"/>
    <numFmt numFmtId="184" formatCode="_-* #,##0\ _K_č_-;\-* #,##0\ _K_č_-;_-* &quot;-&quot;??\ _K_č_-;_-@_-"/>
    <numFmt numFmtId="185" formatCode="_-* #,##0.000\ _K_č_-;\-* #,##0.000\ _K_č_-;_-* &quot;-&quot;???\ _K_č_-;_-@_-"/>
    <numFmt numFmtId="186" formatCode="_-* #,##0.00\ _K_č_-;\-* #,##0.00\ _K_č_-;_-* &quot;-&quot;???\ _K_č_-;_-@_-"/>
    <numFmt numFmtId="187" formatCode="_-* #,##0.0000\ _K_č_-;\-* #,##0.0000\ _K_č_-;_-* &quot;-&quot;??\ _K_č_-;_-@_-"/>
    <numFmt numFmtId="188" formatCode="#,##0.000000"/>
    <numFmt numFmtId="189" formatCode="_-* #,##0.00000\ _K_č_-;\-* #,##0.00000\ _K_č_-;_-* &quot;-&quot;??\ _K_č_-;_-@_-"/>
    <numFmt numFmtId="190" formatCode="#,##0.000\ _K_č;[Red]\-#,##0.000\ _K_č"/>
    <numFmt numFmtId="191" formatCode="#,##0.000\ _K_č;\-#,##0.000\ _K_č"/>
    <numFmt numFmtId="192" formatCode="#,##0.0\ _K_č;\-#,##0.0\ _K_č"/>
    <numFmt numFmtId="193" formatCode="#,##0.0\ _K_č;[Red]\-#,##0.0\ _K_č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sz val="10"/>
      <color indexed="5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48"/>
      <name val="Arial"/>
      <family val="2"/>
    </font>
    <font>
      <sz val="10"/>
      <color indexed="57"/>
      <name val="Arial CE"/>
      <family val="2"/>
    </font>
    <font>
      <b/>
      <sz val="14"/>
      <color indexed="58"/>
      <name val="Arial"/>
      <family val="2"/>
    </font>
    <font>
      <sz val="14"/>
      <color indexed="58"/>
      <name val="Arial"/>
      <family val="2"/>
    </font>
    <font>
      <b/>
      <u val="single"/>
      <sz val="16"/>
      <name val="Arial"/>
      <family val="2"/>
    </font>
    <font>
      <b/>
      <u val="single"/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20.25"/>
      <name val="Arial CE"/>
      <family val="0"/>
    </font>
    <font>
      <b/>
      <sz val="20.25"/>
      <name val="Arial CE"/>
      <family val="2"/>
    </font>
    <font>
      <b/>
      <sz val="14.5"/>
      <name val="Arial CE"/>
      <family val="2"/>
    </font>
    <font>
      <sz val="12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63"/>
      </left>
      <right style="medium"/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>
      <alignment/>
      <protection/>
    </xf>
    <xf numFmtId="9" fontId="0" fillId="0" borderId="0">
      <alignment/>
      <protection/>
    </xf>
    <xf numFmtId="0" fontId="16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1" fontId="7" fillId="0" borderId="0" xfId="0" applyAlignment="1">
      <alignment horizontal="left"/>
    </xf>
    <xf numFmtId="1" fontId="8" fillId="0" borderId="0" xfId="0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7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19">
      <alignment/>
      <protection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1" fontId="4" fillId="0" borderId="3" xfId="0" applyFont="1" applyAlignment="1">
      <alignment horizontal="center"/>
    </xf>
    <xf numFmtId="1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1" xfId="0" applyFont="1" applyBorder="1" applyAlignment="1">
      <alignment horizontal="center"/>
    </xf>
    <xf numFmtId="0" fontId="4" fillId="0" borderId="4" xfId="0" applyFont="1" applyAlignment="1">
      <alignment/>
    </xf>
    <xf numFmtId="1" fontId="4" fillId="0" borderId="1" xfId="0" applyFont="1" applyAlignment="1">
      <alignment horizontal="center"/>
    </xf>
    <xf numFmtId="0" fontId="4" fillId="0" borderId="5" xfId="0" applyFont="1" applyAlignment="1">
      <alignment/>
    </xf>
    <xf numFmtId="1" fontId="3" fillId="0" borderId="0" xfId="0" applyFont="1" applyAlignment="1">
      <alignment horizontal="center"/>
    </xf>
    <xf numFmtId="1" fontId="3" fillId="0" borderId="6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7" xfId="0" applyFont="1" applyBorder="1" applyAlignment="1">
      <alignment horizontal="center"/>
    </xf>
    <xf numFmtId="1" fontId="3" fillId="0" borderId="0" xfId="0" applyFont="1" applyBorder="1" applyAlignment="1">
      <alignment horizontal="center"/>
    </xf>
    <xf numFmtId="1" fontId="3" fillId="0" borderId="1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center"/>
    </xf>
    <xf numFmtId="2" fontId="3" fillId="0" borderId="1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6">
      <alignment/>
      <protection/>
    </xf>
    <xf numFmtId="0" fontId="0" fillId="0" borderId="0" xfId="0" applyBorder="1" applyAlignment="1">
      <alignment/>
    </xf>
    <xf numFmtId="44" fontId="0" fillId="0" borderId="0" xfId="19" applyBorder="1">
      <alignment/>
      <protection/>
    </xf>
    <xf numFmtId="44" fontId="1" fillId="0" borderId="0" xfId="19" applyFont="1">
      <alignment/>
      <protection/>
    </xf>
    <xf numFmtId="43" fontId="0" fillId="0" borderId="0" xfId="16" applyNumberFormat="1">
      <alignment/>
      <protection/>
    </xf>
    <xf numFmtId="1" fontId="4" fillId="0" borderId="0" xfId="0" applyFont="1" applyBorder="1" applyAlignment="1">
      <alignment horizontal="center"/>
    </xf>
    <xf numFmtId="1" fontId="4" fillId="0" borderId="0" xfId="0" applyFont="1" applyBorder="1" applyAlignment="1">
      <alignment horizontal="left"/>
    </xf>
    <xf numFmtId="1" fontId="4" fillId="2" borderId="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0" fillId="0" borderId="0" xfId="16" applyFont="1" applyAlignment="1">
      <alignment/>
      <protection/>
    </xf>
    <xf numFmtId="0" fontId="0" fillId="0" borderId="0" xfId="0" applyAlignment="1">
      <alignment horizontal="center"/>
    </xf>
    <xf numFmtId="2" fontId="3" fillId="0" borderId="0" xfId="0" applyFont="1" applyBorder="1" applyAlignment="1">
      <alignment horizontal="center"/>
    </xf>
    <xf numFmtId="18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21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7" fillId="0" borderId="4" xfId="0" applyFont="1" applyAlignment="1">
      <alignment horizontal="center"/>
    </xf>
    <xf numFmtId="1" fontId="17" fillId="0" borderId="7" xfId="0" applyFont="1" applyAlignment="1">
      <alignment horizontal="center"/>
    </xf>
    <xf numFmtId="1" fontId="3" fillId="0" borderId="3" xfId="0" applyFont="1" applyAlignment="1">
      <alignment horizontal="center"/>
    </xf>
    <xf numFmtId="1" fontId="3" fillId="0" borderId="7" xfId="0" applyFont="1" applyAlignment="1">
      <alignment horizontal="center"/>
    </xf>
    <xf numFmtId="1" fontId="3" fillId="0" borderId="7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Alignment="1">
      <alignment vertical="center"/>
    </xf>
    <xf numFmtId="1" fontId="3" fillId="0" borderId="7" xfId="0" applyFont="1" applyBorder="1" applyAlignment="1">
      <alignment horizontal="center" vertical="center"/>
    </xf>
    <xf numFmtId="1" fontId="3" fillId="0" borderId="0" xfId="0" applyAlignment="1">
      <alignment horizontal="center" vertical="center"/>
    </xf>
    <xf numFmtId="1" fontId="4" fillId="0" borderId="1" xfId="0" applyFont="1" applyBorder="1" applyAlignment="1">
      <alignment horizontal="center" vertical="center"/>
    </xf>
    <xf numFmtId="1" fontId="3" fillId="0" borderId="6" xfId="0" applyAlignment="1">
      <alignment horizontal="center" vertical="center"/>
    </xf>
    <xf numFmtId="2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17" fillId="2" borderId="11" xfId="0" applyFont="1" applyBorder="1" applyAlignment="1">
      <alignment horizontal="center" vertical="center"/>
    </xf>
    <xf numFmtId="1" fontId="17" fillId="0" borderId="12" xfId="0" applyFont="1" applyBorder="1" applyAlignment="1">
      <alignment horizontal="left" vertical="center"/>
    </xf>
    <xf numFmtId="185" fontId="17" fillId="0" borderId="13" xfId="16" applyNumberFormat="1" applyFont="1" applyBorder="1" applyAlignment="1">
      <alignment vertical="center"/>
      <protection/>
    </xf>
    <xf numFmtId="185" fontId="17" fillId="0" borderId="14" xfId="16" applyNumberFormat="1" applyFont="1" applyBorder="1" applyAlignment="1">
      <alignment horizontal="right" vertical="center"/>
      <protection/>
    </xf>
    <xf numFmtId="185" fontId="4" fillId="0" borderId="15" xfId="16" applyNumberFormat="1" applyFont="1" applyBorder="1" applyAlignment="1">
      <alignment vertical="center"/>
      <protection/>
    </xf>
    <xf numFmtId="185" fontId="4" fillId="0" borderId="16" xfId="16" applyNumberFormat="1" applyFont="1" applyBorder="1" applyAlignment="1">
      <alignment vertical="center"/>
      <protection/>
    </xf>
    <xf numFmtId="185" fontId="4" fillId="0" borderId="17" xfId="16" applyNumberFormat="1" applyFont="1" applyBorder="1" applyAlignment="1">
      <alignment vertical="center"/>
      <protection/>
    </xf>
    <xf numFmtId="185" fontId="4" fillId="0" borderId="18" xfId="16" applyNumberFormat="1" applyFont="1" applyBorder="1" applyAlignment="1">
      <alignment vertical="center"/>
      <protection/>
    </xf>
    <xf numFmtId="0" fontId="24" fillId="3" borderId="19" xfId="0" applyFont="1" applyBorder="1" applyAlignment="1">
      <alignment horizontal="center"/>
    </xf>
    <xf numFmtId="0" fontId="9" fillId="4" borderId="20" xfId="0" applyFont="1" applyBorder="1" applyAlignment="1">
      <alignment horizontal="left"/>
    </xf>
    <xf numFmtId="1" fontId="9" fillId="0" borderId="21" xfId="0" applyFont="1" applyBorder="1" applyAlignment="1">
      <alignment horizontal="left"/>
    </xf>
    <xf numFmtId="1" fontId="17" fillId="0" borderId="22" xfId="0" applyFont="1" applyBorder="1" applyAlignment="1">
      <alignment horizontal="center" vertical="center"/>
    </xf>
    <xf numFmtId="10" fontId="9" fillId="0" borderId="0" xfId="20" applyFont="1" applyBorder="1">
      <alignment horizontal="center"/>
      <protection/>
    </xf>
    <xf numFmtId="0" fontId="17" fillId="0" borderId="0" xfId="0" applyFont="1" applyBorder="1" applyAlignment="1">
      <alignment horizontal="center" vertical="center"/>
    </xf>
    <xf numFmtId="2" fontId="17" fillId="0" borderId="0" xfId="0" applyFont="1" applyBorder="1" applyAlignment="1">
      <alignment horizontal="center" vertical="center"/>
    </xf>
    <xf numFmtId="9" fontId="17" fillId="0" borderId="0" xfId="20" applyFont="1" applyBorder="1" applyAlignment="1">
      <alignment horizontal="center" vertical="center"/>
      <protection/>
    </xf>
    <xf numFmtId="9" fontId="4" fillId="0" borderId="0" xfId="20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17" fillId="0" borderId="13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3" fillId="0" borderId="1" xfId="0" applyFont="1" applyBorder="1" applyAlignment="1">
      <alignment horizontal="center"/>
    </xf>
    <xf numFmtId="44" fontId="11" fillId="0" borderId="0" xfId="19" applyFont="1" applyBorder="1" applyAlignment="1">
      <alignment/>
      <protection/>
    </xf>
    <xf numFmtId="44" fontId="12" fillId="0" borderId="0" xfId="19" applyFont="1" applyBorder="1">
      <alignment/>
      <protection/>
    </xf>
    <xf numFmtId="1" fontId="14" fillId="0" borderId="0" xfId="0" applyNumberFormat="1" applyFont="1" applyFill="1" applyBorder="1" applyAlignment="1">
      <alignment horizontal="center"/>
    </xf>
    <xf numFmtId="44" fontId="18" fillId="0" borderId="0" xfId="19" applyFont="1" applyBorder="1">
      <alignment/>
      <protection/>
    </xf>
    <xf numFmtId="44" fontId="11" fillId="0" borderId="0" xfId="19" applyFont="1" applyBorder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25" xfId="0" applyFont="1" applyBorder="1" applyAlignment="1">
      <alignment horizontal="center"/>
    </xf>
    <xf numFmtId="1" fontId="3" fillId="0" borderId="6" xfId="0" applyFont="1" applyBorder="1" applyAlignment="1">
      <alignment horizontal="center"/>
    </xf>
    <xf numFmtId="2" fontId="3" fillId="0" borderId="6" xfId="0" applyFont="1" applyBorder="1" applyAlignment="1">
      <alignment horizontal="center"/>
    </xf>
    <xf numFmtId="1" fontId="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" fontId="17" fillId="0" borderId="4" xfId="0" applyFont="1" applyAlignment="1">
      <alignment horizontal="center" vertical="center"/>
    </xf>
    <xf numFmtId="1" fontId="17" fillId="2" borderId="13" xfId="0" applyFont="1" applyBorder="1" applyAlignment="1">
      <alignment horizontal="center" vertical="center"/>
    </xf>
    <xf numFmtId="1" fontId="17" fillId="0" borderId="26" xfId="0" applyFont="1" applyBorder="1" applyAlignment="1">
      <alignment horizontal="left" vertical="center"/>
    </xf>
    <xf numFmtId="182" fontId="17" fillId="0" borderId="13" xfId="16" applyNumberFormat="1" applyFont="1" applyBorder="1" applyAlignment="1">
      <alignment vertical="center"/>
      <protection/>
    </xf>
    <xf numFmtId="0" fontId="4" fillId="2" borderId="1" xfId="0" applyFont="1" applyAlignment="1">
      <alignment vertical="center"/>
    </xf>
    <xf numFmtId="1" fontId="4" fillId="0" borderId="15" xfId="0" applyFont="1" applyBorder="1" applyAlignment="1">
      <alignment horizontal="center" vertical="center"/>
    </xf>
    <xf numFmtId="1" fontId="4" fillId="0" borderId="9" xfId="0" applyFont="1" applyBorder="1" applyAlignment="1">
      <alignment horizontal="left" vertical="center"/>
    </xf>
    <xf numFmtId="182" fontId="17" fillId="0" borderId="11" xfId="16" applyNumberFormat="1" applyFont="1" applyBorder="1" applyAlignment="1">
      <alignment vertical="center"/>
      <protection/>
    </xf>
    <xf numFmtId="0" fontId="4" fillId="2" borderId="7" xfId="0" applyFont="1" applyBorder="1" applyAlignment="1">
      <alignment vertical="center"/>
    </xf>
    <xf numFmtId="1" fontId="4" fillId="0" borderId="17" xfId="0" applyFont="1" applyBorder="1" applyAlignment="1">
      <alignment horizontal="center" vertical="center"/>
    </xf>
    <xf numFmtId="1" fontId="4" fillId="0" borderId="10" xfId="0" applyFont="1" applyBorder="1" applyAlignment="1">
      <alignment horizontal="left" vertical="center"/>
    </xf>
    <xf numFmtId="1" fontId="17" fillId="0" borderId="4" xfId="0" applyFont="1" applyBorder="1" applyAlignment="1">
      <alignment horizontal="center" vertical="center"/>
    </xf>
    <xf numFmtId="1" fontId="17" fillId="2" borderId="14" xfId="0" applyFont="1" applyBorder="1" applyAlignment="1">
      <alignment horizontal="center" vertical="center"/>
    </xf>
    <xf numFmtId="1" fontId="17" fillId="2" borderId="7" xfId="0" applyFont="1" applyFill="1" applyBorder="1" applyAlignment="1">
      <alignment horizontal="center" vertical="center"/>
    </xf>
    <xf numFmtId="1" fontId="4" fillId="2" borderId="1" xfId="0" applyFont="1" applyBorder="1" applyAlignment="1">
      <alignment horizontal="center" vertical="center"/>
    </xf>
    <xf numFmtId="1" fontId="4" fillId="0" borderId="18" xfId="0" applyFont="1" applyBorder="1" applyAlignment="1">
      <alignment horizontal="center" vertical="center"/>
    </xf>
    <xf numFmtId="1" fontId="17" fillId="0" borderId="7" xfId="0" applyFont="1" applyBorder="1" applyAlignment="1">
      <alignment horizontal="center" vertical="center"/>
    </xf>
    <xf numFmtId="1" fontId="4" fillId="0" borderId="12" xfId="0" applyFont="1" applyBorder="1" applyAlignment="1">
      <alignment horizontal="left" vertical="center"/>
    </xf>
    <xf numFmtId="1" fontId="4" fillId="0" borderId="15" xfId="0" applyFont="1" applyFill="1" applyBorder="1" applyAlignment="1">
      <alignment horizontal="center" vertical="center"/>
    </xf>
    <xf numFmtId="0" fontId="4" fillId="2" borderId="1" xfId="0" applyFont="1" applyBorder="1" applyAlignment="1">
      <alignment vertical="center"/>
    </xf>
    <xf numFmtId="1" fontId="17" fillId="0" borderId="7" xfId="0" applyFont="1" applyAlignment="1">
      <alignment horizontal="center" vertical="center"/>
    </xf>
    <xf numFmtId="1" fontId="17" fillId="2" borderId="11" xfId="0" applyFont="1" applyBorder="1" applyAlignment="1">
      <alignment horizontal="center" vertical="center"/>
    </xf>
    <xf numFmtId="1" fontId="17" fillId="0" borderId="12" xfId="0" applyFont="1" applyBorder="1" applyAlignment="1">
      <alignment horizontal="left" vertical="center"/>
    </xf>
    <xf numFmtId="0" fontId="4" fillId="2" borderId="7" xfId="0" applyFont="1" applyAlignment="1">
      <alignment vertical="center"/>
    </xf>
    <xf numFmtId="1" fontId="4" fillId="2" borderId="7" xfId="0" applyFont="1" applyAlignment="1">
      <alignment horizontal="center" vertical="center"/>
    </xf>
    <xf numFmtId="1" fontId="17" fillId="2" borderId="27" xfId="0" applyFont="1" applyBorder="1" applyAlignment="1">
      <alignment horizontal="center" vertical="center"/>
    </xf>
    <xf numFmtId="1" fontId="4" fillId="0" borderId="16" xfId="0" applyFont="1" applyBorder="1" applyAlignment="1">
      <alignment horizontal="center" vertical="center"/>
    </xf>
    <xf numFmtId="1" fontId="4" fillId="0" borderId="28" xfId="0" applyFont="1" applyBorder="1" applyAlignment="1">
      <alignment horizontal="center" vertical="center"/>
    </xf>
    <xf numFmtId="1" fontId="4" fillId="2" borderId="1" xfId="0" applyFont="1" applyFill="1" applyBorder="1" applyAlignment="1">
      <alignment horizontal="center" vertical="center"/>
    </xf>
    <xf numFmtId="1" fontId="4" fillId="0" borderId="6" xfId="0" applyFont="1" applyBorder="1" applyAlignment="1">
      <alignment horizontal="left" vertical="center"/>
    </xf>
    <xf numFmtId="1" fontId="4" fillId="0" borderId="9" xfId="0" applyFont="1" applyBorder="1" applyAlignment="1">
      <alignment horizontal="left" vertical="center"/>
    </xf>
    <xf numFmtId="1" fontId="17" fillId="0" borderId="26" xfId="0" applyFont="1" applyBorder="1" applyAlignment="1">
      <alignment horizontal="left" vertical="center"/>
    </xf>
    <xf numFmtId="1" fontId="4" fillId="2" borderId="7" xfId="0" applyFont="1" applyFill="1" applyBorder="1" applyAlignment="1">
      <alignment horizontal="center" vertical="center"/>
    </xf>
    <xf numFmtId="1" fontId="4" fillId="2" borderId="7" xfId="0" applyFont="1" applyBorder="1" applyAlignment="1">
      <alignment horizontal="center" vertical="center"/>
    </xf>
    <xf numFmtId="1" fontId="4" fillId="0" borderId="29" xfId="0" applyFont="1" applyBorder="1" applyAlignment="1">
      <alignment horizontal="left" vertical="center"/>
    </xf>
    <xf numFmtId="1" fontId="23" fillId="4" borderId="11" xfId="0" applyFont="1" applyFill="1" applyBorder="1" applyAlignment="1">
      <alignment horizontal="center" vertical="center"/>
    </xf>
    <xf numFmtId="1" fontId="23" fillId="0" borderId="12" xfId="0" applyFont="1" applyBorder="1" applyAlignment="1">
      <alignment horizontal="left" vertical="center"/>
    </xf>
    <xf numFmtId="182" fontId="17" fillId="0" borderId="14" xfId="16" applyNumberFormat="1" applyFont="1" applyBorder="1" applyAlignment="1">
      <alignment vertical="center"/>
      <protection/>
    </xf>
    <xf numFmtId="1" fontId="17" fillId="0" borderId="7" xfId="0" applyFont="1" applyBorder="1" applyAlignment="1">
      <alignment horizontal="center" vertical="center"/>
    </xf>
    <xf numFmtId="1" fontId="17" fillId="2" borderId="27" xfId="0" applyFont="1" applyBorder="1" applyAlignment="1">
      <alignment horizontal="center" vertical="center"/>
    </xf>
    <xf numFmtId="1" fontId="17" fillId="2" borderId="7" xfId="0" applyFont="1" applyBorder="1" applyAlignment="1">
      <alignment horizontal="center" vertical="center"/>
    </xf>
    <xf numFmtId="1" fontId="4" fillId="0" borderId="16" xfId="0" applyFont="1" applyBorder="1" applyAlignment="1">
      <alignment horizontal="center" vertical="center"/>
    </xf>
    <xf numFmtId="1" fontId="4" fillId="2" borderId="7" xfId="0" applyFont="1" applyBorder="1" applyAlignment="1">
      <alignment horizontal="center" vertical="center"/>
    </xf>
    <xf numFmtId="1" fontId="4" fillId="2" borderId="1" xfId="0" applyFont="1" applyBorder="1" applyAlignment="1">
      <alignment horizontal="center" vertical="center"/>
    </xf>
    <xf numFmtId="1" fontId="4" fillId="0" borderId="18" xfId="0" applyFont="1" applyBorder="1" applyAlignment="1">
      <alignment horizontal="center" vertical="center"/>
    </xf>
    <xf numFmtId="1" fontId="4" fillId="0" borderId="10" xfId="0" applyFont="1" applyBorder="1" applyAlignment="1">
      <alignment horizontal="left" vertical="center"/>
    </xf>
    <xf numFmtId="1" fontId="4" fillId="0" borderId="15" xfId="0" applyFont="1" applyBorder="1" applyAlignment="1">
      <alignment horizontal="center" vertical="center"/>
    </xf>
    <xf numFmtId="1" fontId="4" fillId="0" borderId="17" xfId="0" applyFont="1" applyBorder="1" applyAlignment="1">
      <alignment horizontal="center" vertical="center"/>
    </xf>
    <xf numFmtId="1" fontId="4" fillId="0" borderId="18" xfId="0" applyFont="1" applyBorder="1" applyAlignment="1">
      <alignment horizontal="left" vertical="center"/>
    </xf>
    <xf numFmtId="1" fontId="4" fillId="0" borderId="28" xfId="0" applyFont="1" applyBorder="1" applyAlignment="1">
      <alignment horizontal="center" vertical="center"/>
    </xf>
    <xf numFmtId="0" fontId="4" fillId="2" borderId="7" xfId="0" applyFont="1" applyBorder="1" applyAlignment="1">
      <alignment vertical="center"/>
    </xf>
    <xf numFmtId="1" fontId="4" fillId="0" borderId="1" xfId="0" applyFont="1" applyBorder="1" applyAlignment="1">
      <alignment horizontal="center" vertical="center"/>
    </xf>
    <xf numFmtId="1" fontId="4" fillId="0" borderId="6" xfId="0" applyFont="1" applyBorder="1" applyAlignment="1">
      <alignment horizontal="left" vertical="center"/>
    </xf>
    <xf numFmtId="1" fontId="17" fillId="2" borderId="13" xfId="0" applyFont="1" applyBorder="1" applyAlignment="1">
      <alignment horizontal="center" vertical="center"/>
    </xf>
    <xf numFmtId="1" fontId="17" fillId="2" borderId="3" xfId="0" applyFont="1" applyFill="1" applyBorder="1" applyAlignment="1">
      <alignment horizontal="center" vertical="center"/>
    </xf>
    <xf numFmtId="1" fontId="23" fillId="4" borderId="11" xfId="0" applyFont="1" applyFill="1" applyBorder="1" applyAlignment="1">
      <alignment horizontal="center" vertical="center"/>
    </xf>
    <xf numFmtId="1" fontId="17" fillId="0" borderId="4" xfId="0" applyFont="1" applyBorder="1" applyAlignment="1">
      <alignment horizontal="center" vertical="center"/>
    </xf>
    <xf numFmtId="182" fontId="17" fillId="0" borderId="27" xfId="16" applyNumberFormat="1" applyFont="1" applyBorder="1" applyAlignment="1">
      <alignment vertical="center"/>
      <protection/>
    </xf>
    <xf numFmtId="1" fontId="17" fillId="2" borderId="1" xfId="0" applyFont="1" applyFill="1" applyBorder="1" applyAlignment="1">
      <alignment horizontal="center" vertical="center"/>
    </xf>
    <xf numFmtId="1" fontId="4" fillId="2" borderId="11" xfId="0" applyFont="1" applyFill="1" applyBorder="1" applyAlignment="1">
      <alignment horizontal="center" vertical="center"/>
    </xf>
    <xf numFmtId="1" fontId="17" fillId="4" borderId="7" xfId="0" applyFont="1" applyFill="1" applyAlignment="1">
      <alignment horizontal="center" vertical="center"/>
    </xf>
    <xf numFmtId="1" fontId="17" fillId="4" borderId="13" xfId="0" applyFont="1" applyFill="1" applyBorder="1" applyAlignment="1">
      <alignment horizontal="center" vertical="center"/>
    </xf>
    <xf numFmtId="1" fontId="17" fillId="0" borderId="4" xfId="0" applyFont="1" applyAlignment="1">
      <alignment horizontal="center" vertical="center"/>
    </xf>
    <xf numFmtId="0" fontId="4" fillId="2" borderId="7" xfId="0" applyFont="1" applyAlignment="1">
      <alignment vertical="center"/>
    </xf>
    <xf numFmtId="0" fontId="4" fillId="2" borderId="1" xfId="0" applyFont="1" applyBorder="1" applyAlignment="1">
      <alignment vertical="center"/>
    </xf>
    <xf numFmtId="1" fontId="4" fillId="2" borderId="7" xfId="0" applyFont="1" applyAlignment="1">
      <alignment horizontal="center" vertical="center"/>
    </xf>
    <xf numFmtId="1" fontId="17" fillId="2" borderId="7" xfId="0" applyFont="1" applyFill="1" applyBorder="1" applyAlignment="1">
      <alignment horizontal="center" vertical="center"/>
    </xf>
    <xf numFmtId="1" fontId="17" fillId="2" borderId="30" xfId="0" applyFont="1" applyBorder="1" applyAlignment="1">
      <alignment horizontal="center" vertical="center"/>
    </xf>
    <xf numFmtId="1" fontId="4" fillId="4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" fillId="4" borderId="15" xfId="0" applyFont="1" applyFill="1" applyBorder="1" applyAlignment="1">
      <alignment horizontal="center" vertical="center"/>
    </xf>
    <xf numFmtId="1" fontId="4" fillId="0" borderId="27" xfId="0" applyFont="1" applyBorder="1" applyAlignment="1">
      <alignment horizontal="center" vertical="center"/>
    </xf>
    <xf numFmtId="1" fontId="4" fillId="0" borderId="31" xfId="0" applyFont="1" applyBorder="1" applyAlignment="1">
      <alignment horizontal="center" vertical="center"/>
    </xf>
    <xf numFmtId="1" fontId="4" fillId="0" borderId="0" xfId="0" applyFont="1" applyFill="1" applyBorder="1" applyAlignment="1">
      <alignment horizontal="center" vertical="center"/>
    </xf>
    <xf numFmtId="1" fontId="4" fillId="4" borderId="27" xfId="0" applyFont="1" applyFill="1" applyBorder="1" applyAlignment="1">
      <alignment horizontal="center" vertical="center"/>
    </xf>
    <xf numFmtId="1" fontId="4" fillId="0" borderId="12" xfId="0" applyFont="1" applyBorder="1" applyAlignment="1">
      <alignment horizontal="left" vertical="center"/>
    </xf>
    <xf numFmtId="1" fontId="4" fillId="4" borderId="16" xfId="0" applyFont="1" applyFill="1" applyBorder="1" applyAlignment="1">
      <alignment horizontal="center" vertical="center"/>
    </xf>
    <xf numFmtId="1" fontId="4" fillId="0" borderId="27" xfId="0" applyFont="1" applyBorder="1" applyAlignment="1">
      <alignment horizontal="center" vertical="center"/>
    </xf>
    <xf numFmtId="174" fontId="9" fillId="0" borderId="1" xfId="16" applyNumberFormat="1" applyFont="1" applyBorder="1" applyAlignment="1">
      <alignment horizontal="center" vertical="center"/>
      <protection/>
    </xf>
    <xf numFmtId="174" fontId="9" fillId="0" borderId="8" xfId="0" applyNumberFormat="1" applyFont="1" applyBorder="1" applyAlignment="1">
      <alignment horizontal="center"/>
    </xf>
    <xf numFmtId="10" fontId="9" fillId="0" borderId="8" xfId="20" applyNumberFormat="1" applyFont="1" applyBorder="1" applyAlignment="1">
      <alignment horizontal="center"/>
      <protection/>
    </xf>
    <xf numFmtId="10" fontId="17" fillId="0" borderId="14" xfId="20" applyNumberFormat="1" applyFont="1" applyBorder="1" applyAlignment="1">
      <alignment horizontal="center" vertical="center"/>
      <protection/>
    </xf>
    <xf numFmtId="10" fontId="4" fillId="0" borderId="16" xfId="20" applyNumberFormat="1" applyFont="1" applyBorder="1" applyAlignment="1">
      <alignment horizontal="center" vertical="center"/>
      <protection/>
    </xf>
    <xf numFmtId="10" fontId="4" fillId="0" borderId="18" xfId="20" applyNumberFormat="1" applyFont="1" applyBorder="1" applyAlignment="1">
      <alignment horizontal="center" vertical="center"/>
      <protection/>
    </xf>
    <xf numFmtId="10" fontId="17" fillId="0" borderId="27" xfId="20" applyNumberFormat="1" applyFont="1" applyBorder="1" applyAlignment="1">
      <alignment horizontal="center" vertical="center"/>
      <protection/>
    </xf>
    <xf numFmtId="10" fontId="4" fillId="0" borderId="17" xfId="20" applyNumberFormat="1" applyFont="1" applyBorder="1" applyAlignment="1">
      <alignment horizontal="center" vertical="center"/>
      <protection/>
    </xf>
    <xf numFmtId="10" fontId="4" fillId="0" borderId="15" xfId="20" applyNumberFormat="1" applyFont="1" applyBorder="1" applyAlignment="1">
      <alignment horizontal="center" vertical="center"/>
      <protection/>
    </xf>
    <xf numFmtId="10" fontId="4" fillId="0" borderId="32" xfId="20" applyNumberFormat="1" applyFont="1" applyBorder="1" applyAlignment="1">
      <alignment horizontal="center" vertical="center"/>
      <protection/>
    </xf>
    <xf numFmtId="10" fontId="4" fillId="0" borderId="27" xfId="20" applyNumberFormat="1" applyFont="1" applyBorder="1" applyAlignment="1">
      <alignment horizontal="center" vertical="center"/>
      <protection/>
    </xf>
    <xf numFmtId="10" fontId="4" fillId="0" borderId="14" xfId="20" applyNumberFormat="1" applyFont="1" applyBorder="1" applyAlignment="1">
      <alignment horizontal="center" vertical="center"/>
      <protection/>
    </xf>
    <xf numFmtId="10" fontId="4" fillId="0" borderId="31" xfId="20" applyNumberFormat="1" applyFont="1" applyBorder="1" applyAlignment="1">
      <alignment horizontal="center" vertical="center"/>
      <protection/>
    </xf>
    <xf numFmtId="10" fontId="4" fillId="0" borderId="11" xfId="20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Font="1" applyFill="1" applyBorder="1" applyAlignment="1">
      <alignment horizontal="center" vertical="center"/>
    </xf>
    <xf numFmtId="2" fontId="3" fillId="0" borderId="0" xfId="0" applyFont="1" applyFill="1" applyBorder="1" applyAlignment="1">
      <alignment horizontal="center" vertical="center"/>
    </xf>
    <xf numFmtId="9" fontId="17" fillId="0" borderId="0" xfId="20" applyFont="1" applyFill="1" applyBorder="1" applyAlignment="1">
      <alignment horizontal="center" vertical="center"/>
      <protection/>
    </xf>
    <xf numFmtId="9" fontId="4" fillId="0" borderId="0" xfId="20" applyFont="1" applyFill="1" applyBorder="1" applyAlignment="1">
      <alignment horizontal="center" vertical="center"/>
      <protection/>
    </xf>
    <xf numFmtId="49" fontId="0" fillId="0" borderId="0" xfId="0" applyNumberFormat="1" applyFill="1" applyBorder="1" applyAlignment="1">
      <alignment horizontal="center"/>
    </xf>
    <xf numFmtId="185" fontId="17" fillId="0" borderId="0" xfId="16" applyNumberFormat="1" applyFont="1" applyFill="1" applyBorder="1" applyAlignment="1">
      <alignment horizontal="right" vertical="center"/>
      <protection/>
    </xf>
    <xf numFmtId="185" fontId="4" fillId="0" borderId="0" xfId="16" applyNumberFormat="1" applyFont="1" applyFill="1" applyBorder="1" applyAlignment="1">
      <alignment vertical="center"/>
      <protection/>
    </xf>
    <xf numFmtId="44" fontId="11" fillId="0" borderId="0" xfId="19" applyFont="1" applyFill="1" applyBorder="1" applyAlignment="1">
      <alignment/>
      <protection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0" fillId="0" borderId="0" xfId="16" applyFont="1" applyFill="1" applyBorder="1" applyAlignment="1">
      <alignment/>
      <protection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4" fontId="0" fillId="0" borderId="0" xfId="19" applyFill="1" applyBorder="1" applyAlignment="1">
      <alignment/>
      <protection/>
    </xf>
    <xf numFmtId="1" fontId="8" fillId="0" borderId="0" xfId="0" applyFill="1" applyBorder="1" applyAlignment="1">
      <alignment horizontal="left"/>
    </xf>
    <xf numFmtId="1" fontId="7" fillId="0" borderId="0" xfId="0" applyFill="1" applyBorder="1" applyAlignment="1">
      <alignment horizontal="left"/>
    </xf>
    <xf numFmtId="1" fontId="3" fillId="0" borderId="0" xfId="0" applyFont="1" applyFill="1" applyBorder="1" applyAlignment="1">
      <alignment horizontal="center" vertical="center"/>
    </xf>
    <xf numFmtId="1" fontId="4" fillId="0" borderId="0" xfId="0" applyFont="1" applyFill="1" applyBorder="1" applyAlignment="1">
      <alignment horizontal="left"/>
    </xf>
    <xf numFmtId="44" fontId="12" fillId="0" borderId="0" xfId="19" applyFont="1" applyFill="1" applyBorder="1" applyAlignment="1">
      <alignment/>
      <protection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4" fontId="18" fillId="0" borderId="0" xfId="19" applyFont="1" applyFill="1" applyBorder="1" applyAlignment="1">
      <alignment/>
      <protection/>
    </xf>
    <xf numFmtId="173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/>
    </xf>
    <xf numFmtId="43" fontId="0" fillId="0" borderId="0" xfId="16" applyNumberFormat="1" applyFill="1" applyBorder="1" applyAlignment="1">
      <alignment/>
      <protection/>
    </xf>
    <xf numFmtId="43" fontId="0" fillId="0" borderId="0" xfId="16" applyFill="1" applyBorder="1" applyAlignment="1">
      <alignment/>
      <protection/>
    </xf>
    <xf numFmtId="43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44" fontId="1" fillId="0" borderId="0" xfId="19" applyFont="1" applyFill="1" applyBorder="1" applyAlignment="1">
      <alignment/>
      <protection/>
    </xf>
    <xf numFmtId="1" fontId="4" fillId="0" borderId="11" xfId="0" applyFont="1" applyBorder="1" applyAlignment="1">
      <alignment horizontal="center" vertical="center"/>
    </xf>
    <xf numFmtId="1" fontId="4" fillId="0" borderId="0" xfId="0" applyFont="1" applyBorder="1" applyAlignment="1">
      <alignment horizontal="left" vertical="center"/>
    </xf>
    <xf numFmtId="1" fontId="4" fillId="0" borderId="7" xfId="0" applyFont="1" applyBorder="1" applyAlignment="1">
      <alignment horizontal="center" vertical="center"/>
    </xf>
    <xf numFmtId="1" fontId="4" fillId="0" borderId="33" xfId="0" applyFont="1" applyBorder="1" applyAlignment="1">
      <alignment horizontal="center" vertical="center"/>
    </xf>
    <xf numFmtId="1" fontId="4" fillId="0" borderId="34" xfId="0" applyFont="1" applyBorder="1" applyAlignment="1">
      <alignment horizontal="left" vertical="center"/>
    </xf>
    <xf numFmtId="1" fontId="4" fillId="0" borderId="34" xfId="0" applyFont="1" applyBorder="1" applyAlignment="1">
      <alignment horizontal="left" vertical="center"/>
    </xf>
    <xf numFmtId="1" fontId="4" fillId="0" borderId="24" xfId="0" applyFont="1" applyBorder="1" applyAlignment="1">
      <alignment horizontal="left" vertical="center"/>
    </xf>
    <xf numFmtId="1" fontId="4" fillId="0" borderId="24" xfId="0" applyFont="1" applyBorder="1" applyAlignment="1">
      <alignment horizontal="left" vertical="center"/>
    </xf>
    <xf numFmtId="1" fontId="4" fillId="0" borderId="23" xfId="0" applyFont="1" applyBorder="1" applyAlignment="1">
      <alignment horizontal="left" vertical="center"/>
    </xf>
    <xf numFmtId="182" fontId="17" fillId="0" borderId="22" xfId="16" applyNumberFormat="1" applyFont="1" applyBorder="1" applyAlignment="1">
      <alignment vertical="center"/>
      <protection/>
    </xf>
    <xf numFmtId="182" fontId="17" fillId="0" borderId="23" xfId="16" applyNumberFormat="1" applyFont="1" applyBorder="1" applyAlignment="1">
      <alignment vertical="center"/>
      <protection/>
    </xf>
    <xf numFmtId="1" fontId="17" fillId="0" borderId="14" xfId="0" applyFont="1" applyBorder="1" applyAlignment="1">
      <alignment horizontal="left" vertical="center"/>
    </xf>
    <xf numFmtId="1" fontId="4" fillId="0" borderId="29" xfId="0" applyFont="1" applyBorder="1" applyAlignment="1">
      <alignment horizontal="left" vertical="center"/>
    </xf>
    <xf numFmtId="1" fontId="4" fillId="2" borderId="30" xfId="0" applyFont="1" applyFill="1" applyBorder="1" applyAlignment="1">
      <alignment horizontal="center" vertical="center"/>
    </xf>
    <xf numFmtId="1" fontId="17" fillId="0" borderId="5" xfId="0" applyFont="1" applyBorder="1" applyAlignment="1">
      <alignment horizontal="left" vertical="center"/>
    </xf>
    <xf numFmtId="1" fontId="17" fillId="0" borderId="3" xfId="0" applyFont="1" applyBorder="1" applyAlignment="1">
      <alignment horizontal="center" vertical="center"/>
    </xf>
    <xf numFmtId="1" fontId="4" fillId="0" borderId="35" xfId="0" applyFont="1" applyBorder="1" applyAlignment="1">
      <alignment horizontal="left" vertical="center"/>
    </xf>
    <xf numFmtId="1" fontId="4" fillId="2" borderId="13" xfId="0" applyFont="1" applyFill="1" applyBorder="1" applyAlignment="1">
      <alignment horizontal="center" vertical="center"/>
    </xf>
    <xf numFmtId="1" fontId="4" fillId="0" borderId="3" xfId="0" applyFont="1" applyBorder="1" applyAlignment="1">
      <alignment horizontal="left" vertical="center"/>
    </xf>
    <xf numFmtId="174" fontId="4" fillId="0" borderId="0" xfId="0" applyNumberFormat="1" applyFont="1" applyAlignment="1">
      <alignment/>
    </xf>
    <xf numFmtId="1" fontId="19" fillId="2" borderId="25" xfId="0" applyFont="1" applyFill="1" applyBorder="1" applyAlignment="1">
      <alignment horizontal="left" vertical="center"/>
    </xf>
    <xf numFmtId="1" fontId="20" fillId="2" borderId="6" xfId="0" applyFont="1" applyFill="1" applyBorder="1" applyAlignment="1">
      <alignment horizontal="center" vertical="center"/>
    </xf>
    <xf numFmtId="1" fontId="9" fillId="0" borderId="1" xfId="0" applyFont="1" applyBorder="1" applyAlignment="1">
      <alignment horizontal="left" vertical="center"/>
    </xf>
    <xf numFmtId="10" fontId="17" fillId="0" borderId="13" xfId="20" applyNumberFormat="1" applyFont="1" applyBorder="1" applyAlignment="1">
      <alignment horizontal="center" vertical="center"/>
      <protection/>
    </xf>
    <xf numFmtId="10" fontId="4" fillId="0" borderId="1" xfId="20" applyNumberFormat="1" applyFont="1" applyBorder="1" applyAlignment="1">
      <alignment horizontal="center" vertical="center"/>
      <protection/>
    </xf>
    <xf numFmtId="10" fontId="4" fillId="0" borderId="33" xfId="20" applyNumberFormat="1" applyFont="1" applyBorder="1" applyAlignment="1">
      <alignment horizontal="center" vertical="center"/>
      <protection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17" fillId="0" borderId="4" xfId="0" applyFont="1" applyBorder="1" applyAlignment="1">
      <alignment horizontal="center"/>
    </xf>
    <xf numFmtId="1" fontId="3" fillId="0" borderId="3" xfId="0" applyFont="1" applyBorder="1" applyAlignment="1">
      <alignment horizontal="center"/>
    </xf>
    <xf numFmtId="1" fontId="17" fillId="0" borderId="7" xfId="0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2" fontId="3" fillId="0" borderId="33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1" fontId="4" fillId="0" borderId="31" xfId="0" applyFont="1" applyBorder="1" applyAlignment="1">
      <alignment horizontal="center" vertical="center"/>
    </xf>
    <xf numFmtId="1" fontId="4" fillId="0" borderId="18" xfId="0" applyFont="1" applyBorder="1" applyAlignment="1">
      <alignment horizontal="left" vertical="center"/>
    </xf>
    <xf numFmtId="1" fontId="17" fillId="0" borderId="14" xfId="0" applyFont="1" applyBorder="1" applyAlignment="1">
      <alignment horizontal="left" vertical="center"/>
    </xf>
    <xf numFmtId="1" fontId="4" fillId="0" borderId="16" xfId="0" applyFont="1" applyBorder="1" applyAlignment="1">
      <alignment horizontal="left" vertical="center"/>
    </xf>
    <xf numFmtId="1" fontId="17" fillId="0" borderId="0" xfId="0" applyFont="1" applyBorder="1" applyAlignment="1">
      <alignment horizontal="left" vertical="center"/>
    </xf>
    <xf numFmtId="1" fontId="17" fillId="2" borderId="25" xfId="0" applyFont="1" applyFill="1" applyBorder="1" applyAlignment="1">
      <alignment horizontal="center" vertical="center"/>
    </xf>
    <xf numFmtId="4" fontId="27" fillId="0" borderId="25" xfId="16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0" fontId="4" fillId="0" borderId="7" xfId="20" applyNumberFormat="1" applyFont="1" applyBorder="1" applyAlignment="1">
      <alignment horizontal="center" vertical="center"/>
      <protection/>
    </xf>
    <xf numFmtId="1" fontId="4" fillId="0" borderId="15" xfId="0" applyFont="1" applyBorder="1" applyAlignment="1">
      <alignment horizontal="left" vertical="center"/>
    </xf>
    <xf numFmtId="1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/>
    </xf>
    <xf numFmtId="10" fontId="4" fillId="0" borderId="0" xfId="20" applyNumberFormat="1" applyFont="1" applyFill="1" applyBorder="1" applyAlignment="1">
      <alignment horizontal="center"/>
      <protection/>
    </xf>
    <xf numFmtId="4" fontId="0" fillId="0" borderId="0" xfId="0" applyNumberFormat="1" applyFill="1" applyBorder="1" applyAlignment="1">
      <alignment/>
    </xf>
    <xf numFmtId="4" fontId="17" fillId="2" borderId="13" xfId="16" applyNumberFormat="1" applyFont="1" applyFill="1" applyBorder="1" applyAlignment="1">
      <alignment vertical="center"/>
      <protection/>
    </xf>
    <xf numFmtId="4" fontId="17" fillId="2" borderId="26" xfId="16" applyNumberFormat="1" applyFont="1" applyFill="1" applyBorder="1" applyAlignment="1">
      <alignment vertical="center"/>
      <protection/>
    </xf>
    <xf numFmtId="10" fontId="4" fillId="0" borderId="13" xfId="20" applyNumberFormat="1" applyFont="1" applyBorder="1" applyAlignment="1">
      <alignment horizontal="center" vertical="center"/>
      <protection/>
    </xf>
    <xf numFmtId="10" fontId="3" fillId="0" borderId="13" xfId="20" applyNumberFormat="1" applyFont="1" applyBorder="1" applyAlignment="1">
      <alignment horizontal="center" vertical="center"/>
      <protection/>
    </xf>
    <xf numFmtId="10" fontId="9" fillId="0" borderId="17" xfId="20" applyNumberFormat="1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0" fontId="9" fillId="0" borderId="32" xfId="20" applyNumberFormat="1" applyFont="1" applyBorder="1" applyAlignment="1">
      <alignment horizontal="center" vertical="center"/>
      <protection/>
    </xf>
    <xf numFmtId="44" fontId="12" fillId="0" borderId="0" xfId="19" applyFont="1" applyFill="1" applyBorder="1" applyAlignment="1">
      <alignment vertical="center"/>
      <protection/>
    </xf>
    <xf numFmtId="44" fontId="0" fillId="0" borderId="0" xfId="19" applyFill="1" applyBorder="1" applyAlignment="1">
      <alignment vertical="center"/>
      <protection/>
    </xf>
    <xf numFmtId="0" fontId="24" fillId="0" borderId="0" xfId="0" applyFont="1" applyFill="1" applyBorder="1" applyAlignment="1">
      <alignment horizontal="center" vertical="center"/>
    </xf>
    <xf numFmtId="182" fontId="4" fillId="0" borderId="24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10" fontId="4" fillId="0" borderId="32" xfId="20" applyNumberFormat="1" applyFont="1" applyBorder="1" applyAlignment="1">
      <alignment horizontal="center" vertical="center"/>
      <protection/>
    </xf>
    <xf numFmtId="1" fontId="8" fillId="0" borderId="0" xfId="0" applyFill="1" applyBorder="1" applyAlignment="1">
      <alignment horizontal="left" vertical="center"/>
    </xf>
    <xf numFmtId="1" fontId="4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1" fontId="7" fillId="0" borderId="0" xfId="0" applyFill="1" applyBorder="1" applyAlignment="1">
      <alignment horizontal="left" vertical="center"/>
    </xf>
    <xf numFmtId="182" fontId="4" fillId="0" borderId="34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vertical="center"/>
    </xf>
    <xf numFmtId="182" fontId="4" fillId="0" borderId="23" xfId="0" applyNumberFormat="1" applyFont="1" applyBorder="1" applyAlignment="1">
      <alignment vertical="center"/>
    </xf>
    <xf numFmtId="174" fontId="9" fillId="0" borderId="0" xfId="0" applyNumberFormat="1" applyFont="1" applyFill="1" applyBorder="1" applyAlignment="1">
      <alignment horizontal="center" vertical="center"/>
    </xf>
    <xf numFmtId="10" fontId="9" fillId="0" borderId="0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0" fontId="17" fillId="0" borderId="27" xfId="20" applyNumberFormat="1" applyFont="1" applyBorder="1" applyAlignment="1">
      <alignment horizontal="center" vertical="center"/>
      <protection/>
    </xf>
    <xf numFmtId="10" fontId="4" fillId="0" borderId="27" xfId="20" applyNumberFormat="1" applyFont="1" applyBorder="1" applyAlignment="1">
      <alignment horizontal="center" vertical="center"/>
      <protection/>
    </xf>
    <xf numFmtId="174" fontId="9" fillId="0" borderId="0" xfId="16" applyNumberFormat="1" applyFont="1" applyFill="1" applyBorder="1" applyAlignment="1">
      <alignment horizontal="center" vertical="center"/>
      <protection/>
    </xf>
    <xf numFmtId="10" fontId="9" fillId="0" borderId="0" xfId="2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0" fontId="17" fillId="2" borderId="14" xfId="20" applyNumberFormat="1" applyFont="1" applyFill="1" applyBorder="1" applyAlignment="1">
      <alignment horizontal="right" vertical="center"/>
      <protection/>
    </xf>
    <xf numFmtId="182" fontId="4" fillId="0" borderId="11" xfId="0" applyNumberFormat="1" applyFont="1" applyBorder="1" applyAlignment="1">
      <alignment vertical="center"/>
    </xf>
    <xf numFmtId="10" fontId="17" fillId="0" borderId="13" xfId="20" applyNumberFormat="1" applyFont="1" applyBorder="1" applyAlignment="1">
      <alignment horizontal="center" vertical="center"/>
      <protection/>
    </xf>
    <xf numFmtId="10" fontId="4" fillId="0" borderId="1" xfId="20" applyNumberFormat="1" applyFont="1" applyBorder="1" applyAlignment="1">
      <alignment horizontal="center" vertical="center"/>
      <protection/>
    </xf>
    <xf numFmtId="10" fontId="4" fillId="0" borderId="17" xfId="20" applyNumberFormat="1" applyFont="1" applyBorder="1" applyAlignment="1">
      <alignment horizontal="center" vertical="center"/>
      <protection/>
    </xf>
    <xf numFmtId="44" fontId="11" fillId="0" borderId="0" xfId="19" applyFont="1" applyFill="1" applyBorder="1" applyAlignment="1">
      <alignment vertical="center"/>
      <protection/>
    </xf>
    <xf numFmtId="1" fontId="8" fillId="0" borderId="0" xfId="0" applyAlignment="1">
      <alignment horizontal="left" vertical="center"/>
    </xf>
    <xf numFmtId="1" fontId="4" fillId="0" borderId="13" xfId="0" applyFont="1" applyBorder="1" applyAlignment="1">
      <alignment horizontal="center" vertical="center"/>
    </xf>
    <xf numFmtId="1" fontId="4" fillId="0" borderId="26" xfId="0" applyFont="1" applyBorder="1" applyAlignment="1">
      <alignment horizontal="left" vertical="center"/>
    </xf>
    <xf numFmtId="182" fontId="4" fillId="0" borderId="13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7" fillId="0" borderId="0" xfId="0" applyAlignment="1">
      <alignment horizontal="left" vertical="center"/>
    </xf>
    <xf numFmtId="1" fontId="4" fillId="0" borderId="36" xfId="0" applyFont="1" applyBorder="1" applyAlignment="1">
      <alignment horizontal="center" vertical="center"/>
    </xf>
    <xf numFmtId="1" fontId="4" fillId="0" borderId="37" xfId="0" applyFont="1" applyBorder="1" applyAlignment="1">
      <alignment horizontal="left" vertical="center"/>
    </xf>
    <xf numFmtId="1" fontId="4" fillId="0" borderId="11" xfId="0" applyFont="1" applyBorder="1" applyAlignment="1">
      <alignment horizontal="center" vertical="center"/>
    </xf>
    <xf numFmtId="1" fontId="4" fillId="0" borderId="11" xfId="0" applyFont="1" applyFill="1" applyBorder="1" applyAlignment="1">
      <alignment horizontal="center" vertical="center"/>
    </xf>
    <xf numFmtId="44" fontId="0" fillId="0" borderId="0" xfId="19" applyAlignment="1">
      <alignment vertical="center"/>
      <protection/>
    </xf>
    <xf numFmtId="1" fontId="4" fillId="0" borderId="38" xfId="0" applyFont="1" applyBorder="1" applyAlignment="1">
      <alignment horizontal="left" vertical="center"/>
    </xf>
    <xf numFmtId="1" fontId="4" fillId="0" borderId="13" xfId="0" applyFont="1" applyBorder="1" applyAlignment="1">
      <alignment horizontal="center" vertical="center"/>
    </xf>
    <xf numFmtId="1" fontId="4" fillId="0" borderId="11" xfId="0" applyFont="1" applyBorder="1" applyAlignment="1">
      <alignment horizontal="left" vertical="center"/>
    </xf>
    <xf numFmtId="182" fontId="4" fillId="0" borderId="13" xfId="0" applyNumberFormat="1" applyFont="1" applyBorder="1" applyAlignment="1">
      <alignment horizontal="right" vertical="center"/>
    </xf>
    <xf numFmtId="10" fontId="4" fillId="0" borderId="39" xfId="20" applyNumberFormat="1" applyFont="1" applyBorder="1" applyAlignment="1">
      <alignment horizontal="center" vertical="center"/>
      <protection/>
    </xf>
    <xf numFmtId="1" fontId="4" fillId="0" borderId="27" xfId="0" applyFont="1" applyBorder="1" applyAlignment="1">
      <alignment horizontal="left" vertical="center"/>
    </xf>
    <xf numFmtId="182" fontId="4" fillId="0" borderId="11" xfId="0" applyNumberFormat="1" applyFont="1" applyBorder="1" applyAlignment="1">
      <alignment horizontal="right" vertical="center"/>
    </xf>
    <xf numFmtId="182" fontId="4" fillId="0" borderId="15" xfId="0" applyNumberFormat="1" applyFont="1" applyBorder="1" applyAlignment="1">
      <alignment horizontal="right" vertical="center"/>
    </xf>
    <xf numFmtId="1" fontId="4" fillId="0" borderId="16" xfId="0" applyFont="1" applyBorder="1" applyAlignment="1">
      <alignment vertical="center"/>
    </xf>
    <xf numFmtId="1" fontId="4" fillId="0" borderId="40" xfId="0" applyFont="1" applyBorder="1" applyAlignment="1">
      <alignment horizontal="left" vertical="center"/>
    </xf>
    <xf numFmtId="182" fontId="4" fillId="0" borderId="39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4" fillId="2" borderId="25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82" fontId="4" fillId="0" borderId="25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27" fillId="0" borderId="8" xfId="16" applyNumberFormat="1" applyFont="1" applyBorder="1" applyAlignment="1">
      <alignment horizontal="center" vertical="center"/>
      <protection/>
    </xf>
    <xf numFmtId="1" fontId="3" fillId="0" borderId="41" xfId="0" applyFont="1" applyFill="1" applyBorder="1" applyAlignment="1">
      <alignment horizontal="center" vertical="center"/>
    </xf>
    <xf numFmtId="182" fontId="4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82" fontId="4" fillId="0" borderId="41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1" fontId="4" fillId="0" borderId="47" xfId="0" applyFont="1" applyFill="1" applyBorder="1" applyAlignment="1">
      <alignment horizontal="left" vertical="center"/>
    </xf>
    <xf numFmtId="182" fontId="4" fillId="0" borderId="48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" fontId="4" fillId="0" borderId="42" xfId="0" applyFont="1" applyFill="1" applyBorder="1" applyAlignment="1">
      <alignment horizontal="left" vertical="center"/>
    </xf>
    <xf numFmtId="182" fontId="4" fillId="0" borderId="43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1" fontId="3" fillId="0" borderId="42" xfId="0" applyFill="1" applyBorder="1" applyAlignment="1">
      <alignment horizontal="center" vertical="center"/>
    </xf>
    <xf numFmtId="1" fontId="3" fillId="0" borderId="43" xfId="0" applyFont="1" applyFill="1" applyBorder="1" applyAlignment="1">
      <alignment horizontal="center" vertical="center"/>
    </xf>
    <xf numFmtId="1" fontId="3" fillId="0" borderId="47" xfId="0" applyFont="1" applyFill="1" applyBorder="1" applyAlignment="1">
      <alignment horizontal="center" vertical="center"/>
    </xf>
    <xf numFmtId="1" fontId="3" fillId="0" borderId="48" xfId="0" applyFont="1" applyFill="1" applyBorder="1" applyAlignment="1">
      <alignment horizontal="center" vertical="center"/>
    </xf>
    <xf numFmtId="1" fontId="3" fillId="0" borderId="49" xfId="0" applyFont="1" applyFill="1" applyBorder="1" applyAlignment="1">
      <alignment horizontal="center" vertical="center"/>
    </xf>
    <xf numFmtId="182" fontId="4" fillId="0" borderId="43" xfId="0" applyNumberFormat="1" applyFont="1" applyFill="1" applyBorder="1" applyAlignment="1">
      <alignment vertical="center"/>
    </xf>
    <xf numFmtId="1" fontId="4" fillId="0" borderId="42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1" fontId="9" fillId="0" borderId="0" xfId="0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9" fillId="0" borderId="0" xfId="20" applyNumberFormat="1" applyFont="1" applyBorder="1" applyAlignment="1">
      <alignment horizontal="center"/>
      <protection/>
    </xf>
    <xf numFmtId="1" fontId="9" fillId="0" borderId="0" xfId="0" applyFont="1" applyBorder="1" applyAlignment="1">
      <alignment horizontal="center"/>
    </xf>
    <xf numFmtId="1" fontId="3" fillId="0" borderId="0" xfId="0" applyBorder="1" applyAlignment="1">
      <alignment horizontal="center" vertical="center"/>
    </xf>
    <xf numFmtId="1" fontId="4" fillId="0" borderId="26" xfId="0" applyFont="1" applyFill="1" applyBorder="1" applyAlignment="1">
      <alignment horizontal="left" vertical="center"/>
    </xf>
    <xf numFmtId="185" fontId="4" fillId="0" borderId="11" xfId="16" applyNumberFormat="1" applyFont="1" applyBorder="1" applyAlignment="1">
      <alignment vertical="center"/>
      <protection/>
    </xf>
    <xf numFmtId="185" fontId="4" fillId="0" borderId="1" xfId="16" applyNumberFormat="1" applyFont="1" applyBorder="1" applyAlignment="1">
      <alignment vertical="center"/>
      <protection/>
    </xf>
    <xf numFmtId="185" fontId="31" fillId="0" borderId="15" xfId="16" applyNumberFormat="1" applyFont="1" applyBorder="1" applyAlignment="1">
      <alignment vertical="center"/>
      <protection/>
    </xf>
    <xf numFmtId="10" fontId="31" fillId="0" borderId="15" xfId="20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1" fillId="0" borderId="9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2" fontId="1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/>
    </xf>
    <xf numFmtId="1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/>
              <a:t>Přehled výdajů podle účelu vynaložených prostředků</a:t>
            </a:r>
          </a:p>
        </c:rich>
      </c:tx>
      <c:layout/>
      <c:spPr>
        <a:noFill/>
        <a:ln>
          <a:noFill/>
        </a:ln>
      </c:spPr>
    </c:title>
    <c:view3D>
      <c:rotX val="23"/>
      <c:rotY val="24"/>
      <c:depthPercent val="100"/>
      <c:rAngAx val="0"/>
      <c:perspective val="30"/>
    </c:view3D>
    <c:plotArea>
      <c:layout>
        <c:manualLayout>
          <c:xMode val="edge"/>
          <c:yMode val="edge"/>
          <c:x val="0.01275"/>
          <c:y val="0.04275"/>
          <c:w val="0.98325"/>
          <c:h val="0.9495"/>
        </c:manualLayout>
      </c:layout>
      <c:bar3DChart>
        <c:barDir val="col"/>
        <c:grouping val="standard"/>
        <c:varyColors val="0"/>
        <c:ser>
          <c:idx val="0"/>
          <c:order val="0"/>
          <c:tx>
            <c:v>Upravený rozpočet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podle položek'!$B$87:$B$101</c:f>
              <c:strCache/>
            </c:strRef>
          </c:cat>
          <c:val>
            <c:numRef>
              <c:f>'Výdaje podle položek'!$E$87:$E$101</c:f>
              <c:numCache/>
            </c:numRef>
          </c:val>
          <c:shape val="box"/>
        </c:ser>
        <c:ser>
          <c:idx val="1"/>
          <c:order val="1"/>
          <c:tx>
            <c:v>Skutečnost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podle položek'!$B$87:$B$101</c:f>
              <c:strCache/>
            </c:strRef>
          </c:cat>
          <c:val>
            <c:numRef>
              <c:f>'Výdaje podle položek'!$F$87:$F$101</c:f>
              <c:numCache/>
            </c:numRef>
          </c:val>
          <c:shape val="box"/>
        </c:ser>
        <c:shape val="box"/>
        <c:axId val="17240072"/>
        <c:axId val="20942921"/>
        <c:axId val="54268562"/>
      </c:bar3DChart>
      <c:catAx>
        <c:axId val="172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Účel vynaložení prostředků</a:t>
                </a:r>
              </a:p>
            </c:rich>
          </c:tx>
          <c:layout>
            <c:manualLayout>
              <c:xMode val="factor"/>
              <c:yMode val="factor"/>
              <c:x val="0.2195"/>
              <c:y val="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240072"/>
        <c:crossesAt val="1"/>
        <c:crossBetween val="between"/>
        <c:dispUnits/>
      </c:valAx>
      <c:ser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tis. Kč</a:t>
                </a:r>
              </a:p>
            </c:rich>
          </c:tx>
          <c:layout>
            <c:manualLayout>
              <c:xMode val="factor"/>
              <c:yMode val="factor"/>
              <c:x val="-0.89925"/>
              <c:y val="-0.6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09429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105</xdr:row>
      <xdr:rowOff>28575</xdr:rowOff>
    </xdr:from>
    <xdr:to>
      <xdr:col>6</xdr:col>
      <xdr:colOff>123825</xdr:colOff>
      <xdr:row>156</xdr:row>
      <xdr:rowOff>76200</xdr:rowOff>
    </xdr:to>
    <xdr:graphicFrame>
      <xdr:nvGraphicFramePr>
        <xdr:cNvPr id="1" name="Chart 2"/>
        <xdr:cNvGraphicFramePr/>
      </xdr:nvGraphicFramePr>
      <xdr:xfrm>
        <a:off x="695325" y="20488275"/>
        <a:ext cx="927735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9"/>
  <sheetViews>
    <sheetView tabSelected="1"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0.28125" style="12" customWidth="1"/>
    <col min="3" max="3" width="10.140625" style="12" customWidth="1"/>
    <col min="4" max="4" width="66.00390625" style="12" customWidth="1"/>
    <col min="5" max="7" width="19.28125" style="12" customWidth="1"/>
    <col min="8" max="8" width="11.421875" style="3" customWidth="1"/>
    <col min="9" max="9" width="1.7109375" style="0" customWidth="1"/>
    <col min="10" max="10" width="1.7109375" style="112" customWidth="1"/>
    <col min="11" max="11" width="10.00390625" style="112" customWidth="1"/>
    <col min="12" max="12" width="17.140625" style="112" customWidth="1"/>
    <col min="13" max="14" width="19.28125" style="105" customWidth="1"/>
    <col min="15" max="15" width="19.140625" style="112" customWidth="1"/>
    <col min="16" max="16" width="11.421875" style="112" customWidth="1"/>
    <col min="17" max="17" width="2.140625" style="112" customWidth="1"/>
    <col min="18" max="18" width="4.421875" style="112" customWidth="1"/>
    <col min="19" max="19" width="22.140625" style="224" customWidth="1"/>
    <col min="20" max="31" width="9.140625" style="112" customWidth="1"/>
    <col min="32" max="32" width="16.421875" style="112" customWidth="1"/>
    <col min="33" max="35" width="9.140625" style="112" customWidth="1"/>
  </cols>
  <sheetData>
    <row r="1" spans="2:17" ht="22.5">
      <c r="B1" s="407" t="s">
        <v>200</v>
      </c>
      <c r="C1" s="408"/>
      <c r="D1" s="408"/>
      <c r="E1" s="408"/>
      <c r="F1" s="408"/>
      <c r="G1" s="408"/>
      <c r="H1" s="409"/>
      <c r="K1" s="219"/>
      <c r="L1" s="220"/>
      <c r="M1" s="220"/>
      <c r="N1" s="220"/>
      <c r="O1" s="220"/>
      <c r="P1" s="220"/>
      <c r="Q1" s="205"/>
    </row>
    <row r="2" spans="2:14" ht="19.5">
      <c r="B2" s="410" t="s">
        <v>99</v>
      </c>
      <c r="C2" s="409"/>
      <c r="D2" s="409"/>
      <c r="E2" s="409"/>
      <c r="F2" s="409"/>
      <c r="G2" s="409"/>
      <c r="H2" s="409"/>
      <c r="J2" s="225"/>
      <c r="K2" s="221"/>
      <c r="M2" s="112"/>
      <c r="N2" s="112"/>
    </row>
    <row r="3" spans="8:14" ht="21" customHeight="1" thickBot="1">
      <c r="H3" s="31"/>
      <c r="J3" s="226"/>
      <c r="K3" s="221"/>
      <c r="M3" s="112"/>
      <c r="N3" s="112"/>
    </row>
    <row r="4" spans="2:16" ht="15">
      <c r="B4" s="13"/>
      <c r="C4" s="18"/>
      <c r="D4" s="20"/>
      <c r="E4" s="59" t="s">
        <v>122</v>
      </c>
      <c r="F4" s="59" t="s">
        <v>91</v>
      </c>
      <c r="G4" s="411" t="s">
        <v>127</v>
      </c>
      <c r="H4" s="405" t="s">
        <v>123</v>
      </c>
      <c r="J4" s="225"/>
      <c r="K4" s="223"/>
      <c r="L4" s="271" t="s">
        <v>122</v>
      </c>
      <c r="M4" s="271" t="s">
        <v>91</v>
      </c>
      <c r="N4" s="411" t="s">
        <v>127</v>
      </c>
      <c r="O4" s="223"/>
      <c r="P4" s="223"/>
    </row>
    <row r="5" spans="2:16" ht="16.5" customHeight="1">
      <c r="B5" s="61" t="s">
        <v>109</v>
      </c>
      <c r="C5" s="62" t="s">
        <v>94</v>
      </c>
      <c r="D5" s="21" t="s">
        <v>0</v>
      </c>
      <c r="E5" s="60" t="s">
        <v>124</v>
      </c>
      <c r="F5" s="60" t="s">
        <v>126</v>
      </c>
      <c r="G5" s="406"/>
      <c r="H5" s="406"/>
      <c r="J5" s="226"/>
      <c r="K5" s="227"/>
      <c r="L5" s="273" t="s">
        <v>124</v>
      </c>
      <c r="M5" s="273" t="s">
        <v>126</v>
      </c>
      <c r="N5" s="406"/>
      <c r="O5" s="206"/>
      <c r="P5" s="207"/>
    </row>
    <row r="6" spans="2:16" ht="15.75" thickBot="1">
      <c r="B6" s="14"/>
      <c r="C6" s="19"/>
      <c r="D6" s="22"/>
      <c r="E6" s="26" t="s">
        <v>125</v>
      </c>
      <c r="F6" s="26" t="s">
        <v>125</v>
      </c>
      <c r="G6" s="45" t="s">
        <v>125</v>
      </c>
      <c r="H6" s="32" t="s">
        <v>1</v>
      </c>
      <c r="J6" s="225"/>
      <c r="K6" s="182"/>
      <c r="L6" s="26" t="s">
        <v>183</v>
      </c>
      <c r="M6" s="26" t="s">
        <v>183</v>
      </c>
      <c r="N6" s="26" t="s">
        <v>183</v>
      </c>
      <c r="O6" s="222"/>
      <c r="P6" s="222"/>
    </row>
    <row r="7" spans="1:35" s="111" customFormat="1" ht="15" customHeight="1">
      <c r="A7" s="297"/>
      <c r="B7" s="113">
        <v>1019</v>
      </c>
      <c r="C7" s="114"/>
      <c r="D7" s="115" t="s">
        <v>112</v>
      </c>
      <c r="E7" s="252">
        <f>SUM(E8)</f>
        <v>50</v>
      </c>
      <c r="F7" s="116">
        <f>SUM(F8)</f>
        <v>50</v>
      </c>
      <c r="G7" s="150">
        <f>SUM(G8)</f>
        <v>16.0092</v>
      </c>
      <c r="H7" s="194">
        <f aca="true" t="shared" si="0" ref="H7:H20">G7/F7</f>
        <v>0.320184</v>
      </c>
      <c r="J7" s="305"/>
      <c r="K7" s="182"/>
      <c r="L7" s="379"/>
      <c r="M7" s="380"/>
      <c r="N7" s="381"/>
      <c r="O7" s="208"/>
      <c r="P7" s="208"/>
      <c r="Q7" s="182"/>
      <c r="R7" s="182"/>
      <c r="S7" s="300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</row>
    <row r="8" spans="1:35" s="111" customFormat="1" ht="15" customHeight="1" thickBot="1">
      <c r="A8" s="297"/>
      <c r="B8" s="117"/>
      <c r="C8" s="118" t="s">
        <v>13</v>
      </c>
      <c r="D8" s="119" t="s">
        <v>158</v>
      </c>
      <c r="E8" s="302">
        <f>L8/1000</f>
        <v>50</v>
      </c>
      <c r="F8" s="302">
        <f>M8/1000</f>
        <v>50</v>
      </c>
      <c r="G8" s="303">
        <f>N8/1000</f>
        <v>16.0092</v>
      </c>
      <c r="H8" s="200">
        <f t="shared" si="0"/>
        <v>0.320184</v>
      </c>
      <c r="J8" s="305"/>
      <c r="K8" s="306"/>
      <c r="L8" s="359">
        <v>50000</v>
      </c>
      <c r="M8" s="358">
        <v>50000</v>
      </c>
      <c r="N8" s="360">
        <v>16009.2</v>
      </c>
      <c r="O8" s="307"/>
      <c r="P8" s="210"/>
      <c r="Q8" s="182"/>
      <c r="R8" s="182"/>
      <c r="S8" s="300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</row>
    <row r="9" spans="1:35" s="111" customFormat="1" ht="15" customHeight="1">
      <c r="A9" s="297"/>
      <c r="B9" s="113" t="s">
        <v>7</v>
      </c>
      <c r="C9" s="114"/>
      <c r="D9" s="115" t="s">
        <v>168</v>
      </c>
      <c r="E9" s="253">
        <f>SUM(E10)</f>
        <v>5</v>
      </c>
      <c r="F9" s="120">
        <f>SUM(F10)</f>
        <v>5</v>
      </c>
      <c r="G9" s="170">
        <f>SUM(G10)</f>
        <v>5</v>
      </c>
      <c r="H9" s="197">
        <f t="shared" si="0"/>
        <v>1</v>
      </c>
      <c r="J9" s="305"/>
      <c r="K9" s="306"/>
      <c r="L9" s="373"/>
      <c r="M9" s="366"/>
      <c r="N9" s="382"/>
      <c r="O9" s="308"/>
      <c r="P9" s="210"/>
      <c r="Q9" s="182"/>
      <c r="R9" s="182"/>
      <c r="S9" s="300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</row>
    <row r="10" spans="1:35" s="111" customFormat="1" ht="15" customHeight="1" thickBot="1">
      <c r="A10" s="297"/>
      <c r="B10" s="121"/>
      <c r="C10" s="122" t="s">
        <v>8</v>
      </c>
      <c r="D10" s="123" t="s">
        <v>9</v>
      </c>
      <c r="E10" s="302">
        <f>L10/1000</f>
        <v>5</v>
      </c>
      <c r="F10" s="302">
        <f>M10/1000</f>
        <v>5</v>
      </c>
      <c r="G10" s="303">
        <f>N10/1000</f>
        <v>5</v>
      </c>
      <c r="H10" s="200">
        <f t="shared" si="0"/>
        <v>1</v>
      </c>
      <c r="J10" s="305"/>
      <c r="K10" s="306"/>
      <c r="L10" s="359">
        <v>5000</v>
      </c>
      <c r="M10" s="358">
        <v>5000</v>
      </c>
      <c r="N10" s="360">
        <v>5000</v>
      </c>
      <c r="O10" s="307"/>
      <c r="P10" s="210"/>
      <c r="Q10" s="182"/>
      <c r="R10" s="182"/>
      <c r="S10" s="300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</row>
    <row r="11" spans="1:35" s="111" customFormat="1" ht="15" customHeight="1">
      <c r="A11" s="297"/>
      <c r="B11" s="124" t="s">
        <v>10</v>
      </c>
      <c r="C11" s="125"/>
      <c r="D11" s="115" t="s">
        <v>3</v>
      </c>
      <c r="E11" s="252">
        <f>SUM(E12:E12)</f>
        <v>4270</v>
      </c>
      <c r="F11" s="116">
        <f>SUM(F12:F12)</f>
        <v>4200</v>
      </c>
      <c r="G11" s="150">
        <f>SUM(G12:G12)</f>
        <v>4095.546</v>
      </c>
      <c r="H11" s="194">
        <f t="shared" si="0"/>
        <v>0.9751299999999999</v>
      </c>
      <c r="J11" s="305"/>
      <c r="K11" s="306"/>
      <c r="L11" s="383"/>
      <c r="M11" s="366"/>
      <c r="N11" s="382"/>
      <c r="O11" s="307"/>
      <c r="P11" s="210"/>
      <c r="Q11" s="182"/>
      <c r="R11" s="182"/>
      <c r="S11" s="300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</row>
    <row r="12" spans="1:35" s="111" customFormat="1" ht="15" customHeight="1" thickBot="1">
      <c r="A12" s="297"/>
      <c r="B12" s="127"/>
      <c r="C12" s="128" t="s">
        <v>15</v>
      </c>
      <c r="D12" s="123" t="s">
        <v>16</v>
      </c>
      <c r="E12" s="302">
        <f>L12/1000</f>
        <v>4270</v>
      </c>
      <c r="F12" s="302">
        <f>M12/1000</f>
        <v>4200</v>
      </c>
      <c r="G12" s="303">
        <f>N12/1000</f>
        <v>4095.546</v>
      </c>
      <c r="H12" s="200">
        <f t="shared" si="0"/>
        <v>0.9751299999999999</v>
      </c>
      <c r="J12" s="309"/>
      <c r="K12" s="306"/>
      <c r="L12" s="359">
        <v>4270000</v>
      </c>
      <c r="M12" s="358">
        <v>4200000</v>
      </c>
      <c r="N12" s="360">
        <v>4095546</v>
      </c>
      <c r="O12" s="307"/>
      <c r="P12" s="210"/>
      <c r="Q12" s="182"/>
      <c r="R12" s="182"/>
      <c r="S12" s="300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</row>
    <row r="13" spans="1:35" s="111" customFormat="1" ht="15" customHeight="1">
      <c r="A13" s="297"/>
      <c r="B13" s="129">
        <v>2219</v>
      </c>
      <c r="C13" s="114"/>
      <c r="D13" s="115" t="s">
        <v>169</v>
      </c>
      <c r="E13" s="253">
        <f>SUM(E14:E16)</f>
        <v>3722</v>
      </c>
      <c r="F13" s="120">
        <f>SUM(F14:F16)</f>
        <v>1297</v>
      </c>
      <c r="G13" s="170">
        <f>SUM(G14:G16)</f>
        <v>270.8279</v>
      </c>
      <c r="H13" s="194">
        <f t="shared" si="0"/>
        <v>0.20881102544333077</v>
      </c>
      <c r="J13" s="182"/>
      <c r="K13" s="306"/>
      <c r="L13" s="383"/>
      <c r="M13" s="366"/>
      <c r="N13" s="382"/>
      <c r="O13" s="307"/>
      <c r="P13" s="210"/>
      <c r="Q13" s="182"/>
      <c r="R13" s="182"/>
      <c r="S13" s="300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</row>
    <row r="14" spans="1:35" s="111" customFormat="1" ht="15" customHeight="1">
      <c r="A14" s="297"/>
      <c r="B14" s="126"/>
      <c r="C14" s="118" t="s">
        <v>15</v>
      </c>
      <c r="D14" s="119" t="s">
        <v>16</v>
      </c>
      <c r="E14" s="310">
        <f aca="true" t="shared" si="1" ref="E14:G16">L14/1000</f>
        <v>2500</v>
      </c>
      <c r="F14" s="310">
        <f t="shared" si="1"/>
        <v>1000</v>
      </c>
      <c r="G14" s="311">
        <f t="shared" si="1"/>
        <v>66.50489999999999</v>
      </c>
      <c r="H14" s="201">
        <f t="shared" si="0"/>
        <v>0.06650489999999999</v>
      </c>
      <c r="J14" s="182"/>
      <c r="K14" s="306"/>
      <c r="L14" s="359">
        <v>2500000</v>
      </c>
      <c r="M14" s="358">
        <v>1000000</v>
      </c>
      <c r="N14" s="360">
        <v>66504.9</v>
      </c>
      <c r="O14" s="307"/>
      <c r="P14" s="210"/>
      <c r="Q14" s="182"/>
      <c r="R14" s="182"/>
      <c r="S14" s="300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</row>
    <row r="15" spans="1:35" s="111" customFormat="1" ht="15" customHeight="1">
      <c r="A15" s="297"/>
      <c r="B15" s="126"/>
      <c r="C15" s="131">
        <v>6121</v>
      </c>
      <c r="D15" s="119" t="s">
        <v>19</v>
      </c>
      <c r="E15" s="310">
        <f t="shared" si="1"/>
        <v>200</v>
      </c>
      <c r="F15" s="310">
        <f t="shared" si="1"/>
        <v>275</v>
      </c>
      <c r="G15" s="311">
        <f t="shared" si="1"/>
        <v>204.323</v>
      </c>
      <c r="H15" s="195">
        <f t="shared" si="0"/>
        <v>0.7429927272727272</v>
      </c>
      <c r="J15" s="182"/>
      <c r="K15" s="306"/>
      <c r="L15" s="359">
        <v>200000</v>
      </c>
      <c r="M15" s="358">
        <v>275000</v>
      </c>
      <c r="N15" s="360">
        <v>204323</v>
      </c>
      <c r="O15" s="307"/>
      <c r="P15" s="210"/>
      <c r="Q15" s="182"/>
      <c r="R15" s="182"/>
      <c r="S15" s="300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</row>
    <row r="16" spans="1:35" s="111" customFormat="1" ht="15" customHeight="1" thickBot="1">
      <c r="A16" s="297"/>
      <c r="B16" s="132"/>
      <c r="C16" s="122">
        <v>6130</v>
      </c>
      <c r="D16" s="123" t="s">
        <v>92</v>
      </c>
      <c r="E16" s="302">
        <f t="shared" si="1"/>
        <v>1022</v>
      </c>
      <c r="F16" s="302">
        <f t="shared" si="1"/>
        <v>22</v>
      </c>
      <c r="G16" s="303">
        <f t="shared" si="1"/>
        <v>0</v>
      </c>
      <c r="H16" s="195">
        <f t="shared" si="0"/>
        <v>0</v>
      </c>
      <c r="J16" s="182"/>
      <c r="K16" s="306"/>
      <c r="L16" s="359">
        <v>1022000</v>
      </c>
      <c r="M16" s="358">
        <v>22000</v>
      </c>
      <c r="N16" s="360"/>
      <c r="O16" s="307"/>
      <c r="P16" s="210"/>
      <c r="Q16" s="182"/>
      <c r="R16" s="182"/>
      <c r="S16" s="300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1:35" s="111" customFormat="1" ht="15" customHeight="1">
      <c r="A17" s="297"/>
      <c r="B17" s="133" t="s">
        <v>21</v>
      </c>
      <c r="C17" s="134"/>
      <c r="D17" s="135" t="s">
        <v>170</v>
      </c>
      <c r="E17" s="252">
        <f>SUM(E18:E21)</f>
        <v>740</v>
      </c>
      <c r="F17" s="116">
        <f>SUM(F18:F21)</f>
        <v>6252</v>
      </c>
      <c r="G17" s="150">
        <f>SUM(G18:G21)</f>
        <v>904.66367</v>
      </c>
      <c r="H17" s="194">
        <f t="shared" si="0"/>
        <v>0.14469988323736405</v>
      </c>
      <c r="J17" s="182"/>
      <c r="K17" s="306"/>
      <c r="L17" s="383"/>
      <c r="M17" s="366"/>
      <c r="N17" s="382"/>
      <c r="O17" s="308"/>
      <c r="P17" s="210"/>
      <c r="Q17" s="182"/>
      <c r="R17" s="182"/>
      <c r="S17" s="300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</row>
    <row r="18" spans="1:35" s="111" customFormat="1" ht="15" customHeight="1">
      <c r="A18" s="297"/>
      <c r="B18" s="136"/>
      <c r="C18" s="118" t="s">
        <v>13</v>
      </c>
      <c r="D18" s="247" t="s">
        <v>158</v>
      </c>
      <c r="E18" s="310">
        <f aca="true" t="shared" si="2" ref="E18:G21">L18/1000</f>
        <v>150</v>
      </c>
      <c r="F18" s="310">
        <f t="shared" si="2"/>
        <v>150</v>
      </c>
      <c r="G18" s="311">
        <f t="shared" si="2"/>
        <v>2.362</v>
      </c>
      <c r="H18" s="201">
        <f t="shared" si="0"/>
        <v>0.015746666666666666</v>
      </c>
      <c r="J18" s="182"/>
      <c r="K18" s="306"/>
      <c r="L18" s="359">
        <v>150000</v>
      </c>
      <c r="M18" s="358">
        <v>150000</v>
      </c>
      <c r="N18" s="360">
        <v>2362</v>
      </c>
      <c r="O18" s="307"/>
      <c r="P18" s="210"/>
      <c r="Q18" s="182"/>
      <c r="R18" s="182"/>
      <c r="S18" s="300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</row>
    <row r="19" spans="1:35" s="111" customFormat="1" ht="15" customHeight="1">
      <c r="A19" s="297"/>
      <c r="B19" s="136"/>
      <c r="C19" s="118" t="s">
        <v>61</v>
      </c>
      <c r="D19" s="119" t="s">
        <v>62</v>
      </c>
      <c r="E19" s="310">
        <f t="shared" si="2"/>
        <v>150</v>
      </c>
      <c r="F19" s="310">
        <f t="shared" si="2"/>
        <v>150</v>
      </c>
      <c r="G19" s="311">
        <f t="shared" si="2"/>
        <v>0</v>
      </c>
      <c r="H19" s="201">
        <f t="shared" si="0"/>
        <v>0</v>
      </c>
      <c r="J19" s="182"/>
      <c r="K19" s="306"/>
      <c r="L19" s="359">
        <v>150000</v>
      </c>
      <c r="M19" s="358">
        <v>150000</v>
      </c>
      <c r="N19" s="360"/>
      <c r="O19" s="308"/>
      <c r="P19" s="210"/>
      <c r="Q19" s="182"/>
      <c r="R19" s="182"/>
      <c r="S19" s="300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</row>
    <row r="20" spans="1:35" s="111" customFormat="1" ht="15" customHeight="1">
      <c r="A20" s="297"/>
      <c r="B20" s="136"/>
      <c r="C20" s="118" t="s">
        <v>18</v>
      </c>
      <c r="D20" s="119" t="s">
        <v>19</v>
      </c>
      <c r="E20" s="310">
        <f t="shared" si="2"/>
        <v>440</v>
      </c>
      <c r="F20" s="310">
        <f t="shared" si="2"/>
        <v>1160</v>
      </c>
      <c r="G20" s="311">
        <f t="shared" si="2"/>
        <v>706.34567</v>
      </c>
      <c r="H20" s="201">
        <f t="shared" si="0"/>
        <v>0.6089186810344828</v>
      </c>
      <c r="J20" s="182"/>
      <c r="K20" s="306"/>
      <c r="L20" s="359">
        <v>440000</v>
      </c>
      <c r="M20" s="358">
        <v>1160000</v>
      </c>
      <c r="N20" s="360">
        <v>706345.67</v>
      </c>
      <c r="O20" s="308"/>
      <c r="P20" s="210"/>
      <c r="Q20" s="182"/>
      <c r="R20" s="182"/>
      <c r="S20" s="300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</row>
    <row r="21" spans="1:35" s="111" customFormat="1" ht="15" customHeight="1" thickBot="1">
      <c r="A21" s="297"/>
      <c r="B21" s="137"/>
      <c r="C21" s="68">
        <v>6460</v>
      </c>
      <c r="D21" s="142" t="s">
        <v>184</v>
      </c>
      <c r="E21" s="302">
        <f t="shared" si="2"/>
        <v>0</v>
      </c>
      <c r="F21" s="302">
        <f t="shared" si="2"/>
        <v>4792</v>
      </c>
      <c r="G21" s="303">
        <f t="shared" si="2"/>
        <v>195.956</v>
      </c>
      <c r="H21" s="200">
        <f>G21/F21</f>
        <v>0.0408923205342237</v>
      </c>
      <c r="J21" s="182"/>
      <c r="K21" s="306"/>
      <c r="L21" s="359"/>
      <c r="M21" s="358">
        <v>4792000</v>
      </c>
      <c r="N21" s="360">
        <v>195956</v>
      </c>
      <c r="O21" s="308"/>
      <c r="P21" s="210"/>
      <c r="Q21" s="182"/>
      <c r="R21" s="182"/>
      <c r="S21" s="300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</row>
    <row r="22" spans="1:35" s="111" customFormat="1" ht="15" customHeight="1">
      <c r="A22" s="297"/>
      <c r="B22" s="113">
        <v>2333</v>
      </c>
      <c r="C22" s="114"/>
      <c r="D22" s="115" t="s">
        <v>89</v>
      </c>
      <c r="E22" s="253">
        <f>SUM(E23:E25)</f>
        <v>50</v>
      </c>
      <c r="F22" s="253">
        <f>SUM(F23:F25)</f>
        <v>1098</v>
      </c>
      <c r="G22" s="253">
        <f>SUM(G23:G25)</f>
        <v>397.28999999999996</v>
      </c>
      <c r="H22" s="266">
        <f aca="true" t="shared" si="3" ref="H22:H72">G22/F22</f>
        <v>0.36183060109289616</v>
      </c>
      <c r="J22" s="182"/>
      <c r="K22" s="306"/>
      <c r="L22" s="383"/>
      <c r="M22" s="366"/>
      <c r="N22" s="382"/>
      <c r="O22" s="308"/>
      <c r="P22" s="210"/>
      <c r="Q22" s="182"/>
      <c r="R22" s="182"/>
      <c r="S22" s="300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1:35" s="111" customFormat="1" ht="15" customHeight="1">
      <c r="A23" s="297"/>
      <c r="B23" s="136"/>
      <c r="C23" s="118">
        <v>5171</v>
      </c>
      <c r="D23" s="247" t="s">
        <v>16</v>
      </c>
      <c r="E23" s="310">
        <f aca="true" t="shared" si="4" ref="E23:G25">L23/1000</f>
        <v>50</v>
      </c>
      <c r="F23" s="310">
        <f t="shared" si="4"/>
        <v>180</v>
      </c>
      <c r="G23" s="311">
        <f t="shared" si="4"/>
        <v>157.5</v>
      </c>
      <c r="H23" s="199">
        <f>G23/F23</f>
        <v>0.875</v>
      </c>
      <c r="J23" s="182"/>
      <c r="K23" s="306"/>
      <c r="L23" s="359">
        <v>50000</v>
      </c>
      <c r="M23" s="358">
        <v>180000</v>
      </c>
      <c r="N23" s="360">
        <v>157500</v>
      </c>
      <c r="O23" s="308"/>
      <c r="P23" s="210"/>
      <c r="Q23" s="182"/>
      <c r="R23" s="182"/>
      <c r="S23" s="300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</row>
    <row r="24" spans="1:35" s="111" customFormat="1" ht="15" customHeight="1">
      <c r="A24" s="297"/>
      <c r="B24" s="137"/>
      <c r="C24" s="243" t="s">
        <v>18</v>
      </c>
      <c r="D24" s="188" t="s">
        <v>19</v>
      </c>
      <c r="E24" s="312">
        <f t="shared" si="4"/>
        <v>0</v>
      </c>
      <c r="F24" s="312">
        <f t="shared" si="4"/>
        <v>168</v>
      </c>
      <c r="G24" s="312">
        <f t="shared" si="4"/>
        <v>167.79</v>
      </c>
      <c r="H24" s="199">
        <f>G24/F24</f>
        <v>0.9987499999999999</v>
      </c>
      <c r="J24" s="182"/>
      <c r="K24" s="306"/>
      <c r="L24" s="359"/>
      <c r="M24" s="358">
        <v>168000</v>
      </c>
      <c r="N24" s="360">
        <v>167790</v>
      </c>
      <c r="O24" s="308"/>
      <c r="P24" s="210"/>
      <c r="Q24" s="182"/>
      <c r="R24" s="182"/>
      <c r="S24" s="300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</row>
    <row r="25" spans="1:35" s="111" customFormat="1" ht="15" customHeight="1" thickBot="1">
      <c r="A25" s="297"/>
      <c r="B25" s="137"/>
      <c r="C25" s="122">
        <v>6130</v>
      </c>
      <c r="D25" s="123" t="s">
        <v>92</v>
      </c>
      <c r="E25" s="302">
        <f t="shared" si="4"/>
        <v>0</v>
      </c>
      <c r="F25" s="302">
        <f t="shared" si="4"/>
        <v>750</v>
      </c>
      <c r="G25" s="303">
        <f t="shared" si="4"/>
        <v>72</v>
      </c>
      <c r="H25" s="201">
        <f>G25/F25</f>
        <v>0.096</v>
      </c>
      <c r="J25" s="182"/>
      <c r="K25" s="306"/>
      <c r="L25" s="359"/>
      <c r="M25" s="358">
        <v>750000</v>
      </c>
      <c r="N25" s="360">
        <v>72000</v>
      </c>
      <c r="O25" s="308"/>
      <c r="P25" s="210"/>
      <c r="Q25" s="182"/>
      <c r="R25" s="182"/>
      <c r="S25" s="300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</row>
    <row r="26" spans="1:35" s="111" customFormat="1" ht="15" customHeight="1">
      <c r="A26" s="297"/>
      <c r="B26" s="124">
        <v>3111</v>
      </c>
      <c r="C26" s="125"/>
      <c r="D26" s="280" t="s">
        <v>4</v>
      </c>
      <c r="E26" s="252">
        <f>SUM(E27:E29)</f>
        <v>4300</v>
      </c>
      <c r="F26" s="252">
        <f>SUM(F27:F29)</f>
        <v>5103</v>
      </c>
      <c r="G26" s="252">
        <f>SUM(G27:G29)</f>
        <v>5073.3165</v>
      </c>
      <c r="H26" s="266">
        <f t="shared" si="3"/>
        <v>0.9941831275720164</v>
      </c>
      <c r="J26" s="182"/>
      <c r="K26" s="306"/>
      <c r="L26" s="383"/>
      <c r="M26" s="366"/>
      <c r="N26" s="382"/>
      <c r="O26" s="308"/>
      <c r="P26" s="210"/>
      <c r="Q26" s="182"/>
      <c r="R26" s="182"/>
      <c r="S26" s="300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</row>
    <row r="27" spans="1:35" s="111" customFormat="1" ht="15" customHeight="1">
      <c r="A27" s="297"/>
      <c r="B27" s="121"/>
      <c r="C27" s="139" t="s">
        <v>11</v>
      </c>
      <c r="D27" s="281" t="s">
        <v>12</v>
      </c>
      <c r="E27" s="310">
        <f aca="true" t="shared" si="5" ref="E27:G29">L27/1000</f>
        <v>0</v>
      </c>
      <c r="F27" s="310">
        <f t="shared" si="5"/>
        <v>60</v>
      </c>
      <c r="G27" s="310">
        <f t="shared" si="5"/>
        <v>38.2</v>
      </c>
      <c r="H27" s="204">
        <f t="shared" si="3"/>
        <v>0.6366666666666667</v>
      </c>
      <c r="J27" s="182"/>
      <c r="K27" s="306"/>
      <c r="L27" s="359"/>
      <c r="M27" s="358">
        <v>60000</v>
      </c>
      <c r="N27" s="360">
        <v>38200</v>
      </c>
      <c r="O27" s="308"/>
      <c r="P27" s="210"/>
      <c r="Q27" s="182"/>
      <c r="R27" s="182"/>
      <c r="S27" s="300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</row>
    <row r="28" spans="1:35" s="111" customFormat="1" ht="15" customHeight="1">
      <c r="A28" s="297"/>
      <c r="B28" s="136"/>
      <c r="C28" s="118" t="s">
        <v>31</v>
      </c>
      <c r="D28" s="287" t="s">
        <v>166</v>
      </c>
      <c r="E28" s="310">
        <f t="shared" si="5"/>
        <v>4300</v>
      </c>
      <c r="F28" s="310">
        <f t="shared" si="5"/>
        <v>4383</v>
      </c>
      <c r="G28" s="310">
        <f t="shared" si="5"/>
        <v>4383</v>
      </c>
      <c r="H28" s="199">
        <f>G28/F28</f>
        <v>1</v>
      </c>
      <c r="J28" s="182"/>
      <c r="K28" s="306"/>
      <c r="L28" s="359">
        <v>4300000</v>
      </c>
      <c r="M28" s="358">
        <v>4383000</v>
      </c>
      <c r="N28" s="360">
        <v>4383000</v>
      </c>
      <c r="O28" s="308"/>
      <c r="P28" s="210"/>
      <c r="Q28" s="182"/>
      <c r="R28" s="182"/>
      <c r="S28" s="300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</row>
    <row r="29" spans="1:35" s="111" customFormat="1" ht="15" customHeight="1" thickBot="1">
      <c r="A29" s="297"/>
      <c r="B29" s="137"/>
      <c r="C29" s="243" t="s">
        <v>18</v>
      </c>
      <c r="D29" s="188" t="s">
        <v>19</v>
      </c>
      <c r="E29" s="312">
        <f t="shared" si="5"/>
        <v>0</v>
      </c>
      <c r="F29" s="312">
        <f t="shared" si="5"/>
        <v>660</v>
      </c>
      <c r="G29" s="312">
        <f t="shared" si="5"/>
        <v>652.1165</v>
      </c>
      <c r="H29" s="267">
        <f>G29/F29</f>
        <v>0.988055303030303</v>
      </c>
      <c r="J29" s="182"/>
      <c r="K29" s="306"/>
      <c r="L29" s="359"/>
      <c r="M29" s="358">
        <v>660000</v>
      </c>
      <c r="N29" s="360">
        <v>652116.5</v>
      </c>
      <c r="O29" s="308"/>
      <c r="P29" s="210"/>
      <c r="Q29" s="182"/>
      <c r="R29" s="182"/>
      <c r="S29" s="300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</row>
    <row r="30" spans="1:35" s="111" customFormat="1" ht="15" customHeight="1">
      <c r="A30" s="297"/>
      <c r="B30" s="113">
        <v>3112</v>
      </c>
      <c r="C30" s="114"/>
      <c r="D30" s="115" t="s">
        <v>190</v>
      </c>
      <c r="E30" s="252">
        <f>SUM(E31:E32)</f>
        <v>10</v>
      </c>
      <c r="F30" s="252">
        <f>SUM(F31:F32)</f>
        <v>10</v>
      </c>
      <c r="G30" s="116">
        <f>SUM(G31:G32)</f>
        <v>10</v>
      </c>
      <c r="H30" s="194">
        <f>G30/F30</f>
        <v>1</v>
      </c>
      <c r="J30" s="182"/>
      <c r="K30" s="306"/>
      <c r="L30" s="383"/>
      <c r="M30" s="366"/>
      <c r="N30" s="382"/>
      <c r="O30" s="308"/>
      <c r="P30" s="210"/>
      <c r="Q30" s="182"/>
      <c r="R30" s="182"/>
      <c r="S30" s="300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1:35" s="111" customFormat="1" ht="15" customHeight="1">
      <c r="A31" s="297"/>
      <c r="B31" s="136"/>
      <c r="C31" s="118" t="s">
        <v>31</v>
      </c>
      <c r="D31" s="248" t="s">
        <v>166</v>
      </c>
      <c r="E31" s="310">
        <f aca="true" t="shared" si="6" ref="E31:G32">L31/1000</f>
        <v>10</v>
      </c>
      <c r="F31" s="310">
        <f t="shared" si="6"/>
        <v>0</v>
      </c>
      <c r="G31" s="311">
        <f t="shared" si="6"/>
        <v>0</v>
      </c>
      <c r="H31" s="195" t="s">
        <v>2</v>
      </c>
      <c r="J31" s="182"/>
      <c r="K31" s="306"/>
      <c r="L31" s="359">
        <v>10000</v>
      </c>
      <c r="M31" s="358"/>
      <c r="N31" s="360"/>
      <c r="O31" s="308"/>
      <c r="P31" s="210"/>
      <c r="Q31" s="182"/>
      <c r="R31" s="182"/>
      <c r="S31" s="300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</row>
    <row r="32" spans="1:35" s="111" customFormat="1" ht="15" customHeight="1" thickBot="1">
      <c r="A32" s="297"/>
      <c r="B32" s="136"/>
      <c r="C32" s="243">
        <v>5339</v>
      </c>
      <c r="D32" s="130" t="s">
        <v>191</v>
      </c>
      <c r="E32" s="302">
        <f t="shared" si="6"/>
        <v>0</v>
      </c>
      <c r="F32" s="302">
        <f t="shared" si="6"/>
        <v>10</v>
      </c>
      <c r="G32" s="303">
        <f t="shared" si="6"/>
        <v>10</v>
      </c>
      <c r="H32" s="195">
        <f>G32/F32</f>
        <v>1</v>
      </c>
      <c r="J32" s="182"/>
      <c r="K32" s="306"/>
      <c r="L32" s="359"/>
      <c r="M32" s="358">
        <v>10000</v>
      </c>
      <c r="N32" s="360">
        <v>10000</v>
      </c>
      <c r="O32" s="308"/>
      <c r="P32" s="210"/>
      <c r="Q32" s="182"/>
      <c r="R32" s="182"/>
      <c r="S32" s="300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</row>
    <row r="33" spans="1:35" s="111" customFormat="1" ht="15" customHeight="1">
      <c r="A33" s="297"/>
      <c r="B33" s="124" t="s">
        <v>35</v>
      </c>
      <c r="C33" s="114"/>
      <c r="D33" s="115" t="s">
        <v>36</v>
      </c>
      <c r="E33" s="252">
        <f>SUM(E34:E38)</f>
        <v>18760</v>
      </c>
      <c r="F33" s="252">
        <f>SUM(F34:F38)</f>
        <v>23318</v>
      </c>
      <c r="G33" s="252">
        <f>SUM(G34:G38)</f>
        <v>23234.345</v>
      </c>
      <c r="H33" s="266">
        <f t="shared" si="3"/>
        <v>0.9964124281670813</v>
      </c>
      <c r="J33" s="182"/>
      <c r="K33" s="306"/>
      <c r="L33" s="383"/>
      <c r="M33" s="366"/>
      <c r="N33" s="382"/>
      <c r="O33" s="308"/>
      <c r="P33" s="210"/>
      <c r="Q33" s="182"/>
      <c r="R33" s="182"/>
      <c r="S33" s="300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</row>
    <row r="34" spans="1:35" s="111" customFormat="1" ht="15" customHeight="1">
      <c r="A34" s="297"/>
      <c r="B34" s="126"/>
      <c r="C34" s="148">
        <v>5137</v>
      </c>
      <c r="D34" s="149" t="s">
        <v>131</v>
      </c>
      <c r="E34" s="310">
        <f aca="true" t="shared" si="7" ref="E34:G38">L34/1000</f>
        <v>0</v>
      </c>
      <c r="F34" s="310">
        <f t="shared" si="7"/>
        <v>22</v>
      </c>
      <c r="G34" s="310">
        <f t="shared" si="7"/>
        <v>22.015</v>
      </c>
      <c r="H34" s="199">
        <f>G34/F34</f>
        <v>1.0006818181818182</v>
      </c>
      <c r="J34" s="182"/>
      <c r="K34" s="306"/>
      <c r="L34" s="359"/>
      <c r="M34" s="358">
        <v>22000</v>
      </c>
      <c r="N34" s="360">
        <v>22015</v>
      </c>
      <c r="O34" s="308"/>
      <c r="P34" s="210"/>
      <c r="Q34" s="182"/>
      <c r="R34" s="182"/>
      <c r="S34" s="300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1:35" s="111" customFormat="1" ht="15" customHeight="1">
      <c r="A35" s="297"/>
      <c r="B35" s="126"/>
      <c r="C35" s="140">
        <v>5164</v>
      </c>
      <c r="D35" s="248" t="s">
        <v>29</v>
      </c>
      <c r="E35" s="310">
        <f t="shared" si="7"/>
        <v>210</v>
      </c>
      <c r="F35" s="310">
        <f t="shared" si="7"/>
        <v>210</v>
      </c>
      <c r="G35" s="310">
        <f t="shared" si="7"/>
        <v>206.38</v>
      </c>
      <c r="H35" s="199">
        <f>G35/F35</f>
        <v>0.9827619047619047</v>
      </c>
      <c r="J35" s="182"/>
      <c r="K35" s="306"/>
      <c r="L35" s="359">
        <v>210000</v>
      </c>
      <c r="M35" s="358">
        <v>210000</v>
      </c>
      <c r="N35" s="360">
        <v>206380</v>
      </c>
      <c r="O35" s="308"/>
      <c r="P35" s="210"/>
      <c r="Q35" s="182"/>
      <c r="R35" s="182"/>
      <c r="S35" s="300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</row>
    <row r="36" spans="1:35" s="111" customFormat="1" ht="15" customHeight="1">
      <c r="A36" s="297"/>
      <c r="B36" s="126"/>
      <c r="C36" s="118" t="s">
        <v>31</v>
      </c>
      <c r="D36" s="248" t="s">
        <v>166</v>
      </c>
      <c r="E36" s="310">
        <f t="shared" si="7"/>
        <v>17800</v>
      </c>
      <c r="F36" s="310">
        <f t="shared" si="7"/>
        <v>18211</v>
      </c>
      <c r="G36" s="310">
        <f t="shared" si="7"/>
        <v>18211.269</v>
      </c>
      <c r="H36" s="199">
        <f t="shared" si="3"/>
        <v>1.0000147712920762</v>
      </c>
      <c r="J36" s="182"/>
      <c r="K36" s="306"/>
      <c r="L36" s="359">
        <v>17800000</v>
      </c>
      <c r="M36" s="358">
        <v>18211000</v>
      </c>
      <c r="N36" s="360">
        <v>18211269</v>
      </c>
      <c r="O36" s="308"/>
      <c r="P36" s="210"/>
      <c r="Q36" s="182"/>
      <c r="R36" s="182"/>
      <c r="S36" s="300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</row>
    <row r="37" spans="1:35" s="111" customFormat="1" ht="15" customHeight="1">
      <c r="A37" s="297"/>
      <c r="B37" s="136"/>
      <c r="C37" s="118" t="s">
        <v>18</v>
      </c>
      <c r="D37" s="247" t="s">
        <v>19</v>
      </c>
      <c r="E37" s="310">
        <f t="shared" si="7"/>
        <v>750</v>
      </c>
      <c r="F37" s="310">
        <f t="shared" si="7"/>
        <v>4745</v>
      </c>
      <c r="G37" s="310">
        <f t="shared" si="7"/>
        <v>4664.681</v>
      </c>
      <c r="H37" s="199">
        <f t="shared" si="3"/>
        <v>0.9830729188619599</v>
      </c>
      <c r="J37" s="182"/>
      <c r="K37" s="306"/>
      <c r="L37" s="359">
        <v>750000</v>
      </c>
      <c r="M37" s="358">
        <v>4745000</v>
      </c>
      <c r="N37" s="360">
        <v>4664681</v>
      </c>
      <c r="O37" s="308"/>
      <c r="P37" s="210"/>
      <c r="Q37" s="182"/>
      <c r="R37" s="182"/>
      <c r="S37" s="300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</row>
    <row r="38" spans="1:35" s="111" customFormat="1" ht="15" customHeight="1" thickBot="1">
      <c r="A38" s="297"/>
      <c r="B38" s="127"/>
      <c r="C38" s="68">
        <v>6351</v>
      </c>
      <c r="D38" s="142" t="s">
        <v>199</v>
      </c>
      <c r="E38" s="355">
        <f t="shared" si="7"/>
        <v>0</v>
      </c>
      <c r="F38" s="355">
        <f t="shared" si="7"/>
        <v>130</v>
      </c>
      <c r="G38" s="355">
        <f t="shared" si="7"/>
        <v>130</v>
      </c>
      <c r="H38" s="267">
        <f>G38/F38</f>
        <v>1</v>
      </c>
      <c r="J38" s="182"/>
      <c r="K38" s="306"/>
      <c r="L38" s="359"/>
      <c r="M38" s="358">
        <v>130000</v>
      </c>
      <c r="N38" s="360">
        <v>130000</v>
      </c>
      <c r="O38" s="308"/>
      <c r="P38" s="210"/>
      <c r="Q38" s="182"/>
      <c r="R38" s="182"/>
      <c r="S38" s="300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</row>
    <row r="39" spans="1:35" s="111" customFormat="1" ht="15" customHeight="1">
      <c r="A39" s="297"/>
      <c r="B39" s="129" t="s">
        <v>49</v>
      </c>
      <c r="C39" s="134"/>
      <c r="D39" s="74" t="s">
        <v>50</v>
      </c>
      <c r="E39" s="253">
        <f>SUM(E40)</f>
        <v>970</v>
      </c>
      <c r="F39" s="120">
        <f>SUM(F40)</f>
        <v>970</v>
      </c>
      <c r="G39" s="170">
        <f>SUM(G40)</f>
        <v>970</v>
      </c>
      <c r="H39" s="197">
        <f t="shared" si="3"/>
        <v>1</v>
      </c>
      <c r="J39" s="182"/>
      <c r="K39" s="306"/>
      <c r="L39" s="383"/>
      <c r="M39" s="366"/>
      <c r="N39" s="382"/>
      <c r="O39" s="308"/>
      <c r="P39" s="210"/>
      <c r="Q39" s="182"/>
      <c r="R39" s="182"/>
      <c r="S39" s="300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</row>
    <row r="40" spans="1:35" s="111" customFormat="1" ht="15" customHeight="1" thickBot="1">
      <c r="A40" s="297"/>
      <c r="B40" s="136"/>
      <c r="C40" s="118" t="s">
        <v>31</v>
      </c>
      <c r="D40" s="248" t="s">
        <v>166</v>
      </c>
      <c r="E40" s="302">
        <f>L40/1000</f>
        <v>970</v>
      </c>
      <c r="F40" s="302">
        <f>M40/1000</f>
        <v>970</v>
      </c>
      <c r="G40" s="303">
        <f>N40/1000</f>
        <v>970</v>
      </c>
      <c r="H40" s="195">
        <f t="shared" si="3"/>
        <v>1</v>
      </c>
      <c r="J40" s="182"/>
      <c r="K40" s="306"/>
      <c r="L40" s="359">
        <v>970000</v>
      </c>
      <c r="M40" s="358">
        <v>970000</v>
      </c>
      <c r="N40" s="360">
        <v>970000</v>
      </c>
      <c r="O40" s="308"/>
      <c r="P40" s="210"/>
      <c r="Q40" s="182"/>
      <c r="R40" s="182"/>
      <c r="S40" s="300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</row>
    <row r="41" spans="1:35" s="111" customFormat="1" ht="15" customHeight="1">
      <c r="A41" s="297"/>
      <c r="B41" s="113" t="s">
        <v>53</v>
      </c>
      <c r="C41" s="114"/>
      <c r="D41" s="115" t="s">
        <v>171</v>
      </c>
      <c r="E41" s="252">
        <f>SUM(E42:E42)</f>
        <v>70</v>
      </c>
      <c r="F41" s="116">
        <f>SUM(F42:F42)</f>
        <v>70</v>
      </c>
      <c r="G41" s="150">
        <f>SUM(G42:G42)</f>
        <v>70</v>
      </c>
      <c r="H41" s="194">
        <f t="shared" si="3"/>
        <v>1</v>
      </c>
      <c r="J41" s="182"/>
      <c r="K41" s="306"/>
      <c r="L41" s="383"/>
      <c r="M41" s="366"/>
      <c r="N41" s="382"/>
      <c r="O41" s="308"/>
      <c r="P41" s="210"/>
      <c r="Q41" s="182"/>
      <c r="R41" s="182"/>
      <c r="S41" s="300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</row>
    <row r="42" spans="1:35" s="111" customFormat="1" ht="15" customHeight="1" thickBot="1">
      <c r="A42" s="297"/>
      <c r="B42" s="137"/>
      <c r="C42" s="122" t="s">
        <v>8</v>
      </c>
      <c r="D42" s="249" t="s">
        <v>9</v>
      </c>
      <c r="E42" s="302">
        <f>L42/1000</f>
        <v>70</v>
      </c>
      <c r="F42" s="302">
        <f>M42/1000</f>
        <v>70</v>
      </c>
      <c r="G42" s="303">
        <f>N42/1000</f>
        <v>70</v>
      </c>
      <c r="H42" s="196">
        <f t="shared" si="3"/>
        <v>1</v>
      </c>
      <c r="J42" s="182"/>
      <c r="K42" s="306"/>
      <c r="L42" s="359">
        <v>70000</v>
      </c>
      <c r="M42" s="358">
        <v>70000</v>
      </c>
      <c r="N42" s="360">
        <v>70000</v>
      </c>
      <c r="O42" s="308"/>
      <c r="P42" s="210"/>
      <c r="Q42" s="182"/>
      <c r="R42" s="182"/>
      <c r="S42" s="300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</row>
    <row r="43" spans="1:35" s="111" customFormat="1" ht="15" customHeight="1">
      <c r="A43" s="297"/>
      <c r="B43" s="113" t="s">
        <v>54</v>
      </c>
      <c r="C43" s="134"/>
      <c r="D43" s="135" t="s">
        <v>55</v>
      </c>
      <c r="E43" s="253">
        <f>SUM(E44:E44)</f>
        <v>25</v>
      </c>
      <c r="F43" s="120">
        <f>SUM(F44:F44)</f>
        <v>25</v>
      </c>
      <c r="G43" s="170">
        <f>SUM(G44:G44)</f>
        <v>25</v>
      </c>
      <c r="H43" s="197">
        <f t="shared" si="3"/>
        <v>1</v>
      </c>
      <c r="J43" s="182"/>
      <c r="K43" s="306"/>
      <c r="L43" s="383"/>
      <c r="M43" s="366"/>
      <c r="N43" s="382"/>
      <c r="O43" s="308"/>
      <c r="P43" s="210"/>
      <c r="Q43" s="182"/>
      <c r="R43" s="182"/>
      <c r="S43" s="300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</row>
    <row r="44" spans="1:35" s="111" customFormat="1" ht="15" customHeight="1" thickBot="1">
      <c r="A44" s="297"/>
      <c r="B44" s="136"/>
      <c r="C44" s="118" t="s">
        <v>31</v>
      </c>
      <c r="D44" s="248" t="s">
        <v>166</v>
      </c>
      <c r="E44" s="302">
        <f>L44/1000</f>
        <v>25</v>
      </c>
      <c r="F44" s="302">
        <f>M44/1000</f>
        <v>25</v>
      </c>
      <c r="G44" s="303">
        <f>N44/1000</f>
        <v>25</v>
      </c>
      <c r="H44" s="195">
        <f>G44/F44</f>
        <v>1</v>
      </c>
      <c r="J44" s="182"/>
      <c r="K44" s="306"/>
      <c r="L44" s="359">
        <v>25000</v>
      </c>
      <c r="M44" s="358">
        <v>25000</v>
      </c>
      <c r="N44" s="360">
        <v>25000</v>
      </c>
      <c r="O44" s="308"/>
      <c r="P44" s="210"/>
      <c r="Q44" s="182"/>
      <c r="R44" s="182"/>
      <c r="S44" s="300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</row>
    <row r="45" spans="1:35" s="111" customFormat="1" ht="15" customHeight="1">
      <c r="A45" s="297"/>
      <c r="B45" s="124" t="s">
        <v>57</v>
      </c>
      <c r="C45" s="125"/>
      <c r="D45" s="115" t="s">
        <v>172</v>
      </c>
      <c r="E45" s="252">
        <f>SUM(E46:E52)</f>
        <v>4783</v>
      </c>
      <c r="F45" s="252">
        <f>SUM(F46:F52)</f>
        <v>19891</v>
      </c>
      <c r="G45" s="252">
        <f>SUM(G46:G52)</f>
        <v>14248.52551</v>
      </c>
      <c r="H45" s="266">
        <f t="shared" si="3"/>
        <v>0.7163302755014831</v>
      </c>
      <c r="J45" s="182"/>
      <c r="K45" s="306"/>
      <c r="L45" s="383"/>
      <c r="M45" s="366"/>
      <c r="N45" s="382"/>
      <c r="O45" s="308"/>
      <c r="P45" s="210"/>
      <c r="Q45" s="182"/>
      <c r="R45" s="182"/>
      <c r="S45" s="300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</row>
    <row r="46" spans="1:35" s="111" customFormat="1" ht="15" customHeight="1">
      <c r="A46" s="297"/>
      <c r="B46" s="145"/>
      <c r="C46" s="139" t="s">
        <v>46</v>
      </c>
      <c r="D46" s="119" t="s">
        <v>58</v>
      </c>
      <c r="E46" s="310">
        <f aca="true" t="shared" si="8" ref="E46:G51">L46/1000</f>
        <v>3</v>
      </c>
      <c r="F46" s="310">
        <f t="shared" si="8"/>
        <v>3</v>
      </c>
      <c r="G46" s="310">
        <f t="shared" si="8"/>
        <v>0</v>
      </c>
      <c r="H46" s="204">
        <f t="shared" si="3"/>
        <v>0</v>
      </c>
      <c r="J46" s="182"/>
      <c r="K46">
        <v>5194</v>
      </c>
      <c r="L46" s="359">
        <v>3000</v>
      </c>
      <c r="M46" s="358">
        <v>3000</v>
      </c>
      <c r="N46" s="360"/>
      <c r="O46" s="308"/>
      <c r="P46" s="210"/>
      <c r="Q46" s="182"/>
      <c r="R46" s="182"/>
      <c r="S46" s="300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7" spans="1:35" s="111" customFormat="1" ht="15" customHeight="1">
      <c r="A47" s="297"/>
      <c r="B47" s="146"/>
      <c r="C47" s="139" t="s">
        <v>8</v>
      </c>
      <c r="D47" s="119" t="s">
        <v>9</v>
      </c>
      <c r="E47" s="310">
        <f t="shared" si="8"/>
        <v>100</v>
      </c>
      <c r="F47" s="310">
        <f t="shared" si="8"/>
        <v>130</v>
      </c>
      <c r="G47" s="310">
        <f t="shared" si="8"/>
        <v>130</v>
      </c>
      <c r="H47" s="204">
        <f t="shared" si="3"/>
        <v>1</v>
      </c>
      <c r="J47" s="182"/>
      <c r="K47">
        <v>5222</v>
      </c>
      <c r="L47" s="359">
        <v>100000</v>
      </c>
      <c r="M47" s="358">
        <v>130000</v>
      </c>
      <c r="N47" s="360">
        <v>130000</v>
      </c>
      <c r="O47" s="308"/>
      <c r="P47" s="210"/>
      <c r="Q47" s="182"/>
      <c r="R47" s="182"/>
      <c r="S47" s="300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</row>
    <row r="48" spans="1:35" s="111" customFormat="1" ht="15" customHeight="1">
      <c r="A48" s="297"/>
      <c r="B48" s="146"/>
      <c r="C48" s="139" t="s">
        <v>34</v>
      </c>
      <c r="D48" s="248" t="s">
        <v>165</v>
      </c>
      <c r="E48" s="310">
        <f t="shared" si="8"/>
        <v>30</v>
      </c>
      <c r="F48" s="310">
        <f t="shared" si="8"/>
        <v>20</v>
      </c>
      <c r="G48" s="310">
        <f t="shared" si="8"/>
        <v>20</v>
      </c>
      <c r="H48" s="204">
        <f t="shared" si="3"/>
        <v>1</v>
      </c>
      <c r="J48" s="182"/>
      <c r="K48">
        <v>5229</v>
      </c>
      <c r="L48" s="359">
        <v>30000</v>
      </c>
      <c r="M48" s="358">
        <v>20000</v>
      </c>
      <c r="N48" s="360">
        <v>20000</v>
      </c>
      <c r="O48" s="308"/>
      <c r="P48" s="210"/>
      <c r="Q48" s="182"/>
      <c r="R48" s="182"/>
      <c r="S48" s="300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</row>
    <row r="49" spans="1:35" s="111" customFormat="1" ht="15" customHeight="1">
      <c r="A49" s="297"/>
      <c r="B49" s="146"/>
      <c r="C49" s="139" t="s">
        <v>31</v>
      </c>
      <c r="D49" s="248" t="s">
        <v>166</v>
      </c>
      <c r="E49" s="310">
        <f t="shared" si="8"/>
        <v>2650</v>
      </c>
      <c r="F49" s="310">
        <f t="shared" si="8"/>
        <v>2815</v>
      </c>
      <c r="G49" s="310">
        <f t="shared" si="8"/>
        <v>2815</v>
      </c>
      <c r="H49" s="204">
        <f t="shared" si="3"/>
        <v>1</v>
      </c>
      <c r="J49" s="182"/>
      <c r="K49">
        <v>5331</v>
      </c>
      <c r="L49" s="359">
        <v>2650000</v>
      </c>
      <c r="M49" s="358">
        <v>2815000</v>
      </c>
      <c r="N49" s="360">
        <v>2815000</v>
      </c>
      <c r="O49" s="308"/>
      <c r="P49" s="210"/>
      <c r="Q49" s="182"/>
      <c r="R49" s="182"/>
      <c r="S49" s="300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</row>
    <row r="50" spans="1:35" s="111" customFormat="1" ht="15" customHeight="1">
      <c r="A50" s="297"/>
      <c r="B50" s="146"/>
      <c r="C50" s="278">
        <v>5339</v>
      </c>
      <c r="D50" s="130" t="s">
        <v>191</v>
      </c>
      <c r="E50" s="310">
        <f t="shared" si="8"/>
        <v>0</v>
      </c>
      <c r="F50" s="310">
        <f t="shared" si="8"/>
        <v>10</v>
      </c>
      <c r="G50" s="310">
        <f t="shared" si="8"/>
        <v>10</v>
      </c>
      <c r="H50" s="204">
        <f t="shared" si="3"/>
        <v>1</v>
      </c>
      <c r="J50" s="182"/>
      <c r="K50">
        <v>5339</v>
      </c>
      <c r="L50" s="359"/>
      <c r="M50" s="358">
        <v>10000</v>
      </c>
      <c r="N50" s="360">
        <v>10000</v>
      </c>
      <c r="O50" s="308"/>
      <c r="P50" s="210"/>
      <c r="Q50" s="182"/>
      <c r="R50" s="182"/>
      <c r="S50" s="300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</row>
    <row r="51" spans="1:35" s="111" customFormat="1" ht="15" customHeight="1">
      <c r="A51" s="297"/>
      <c r="B51" s="146"/>
      <c r="C51" s="118" t="s">
        <v>18</v>
      </c>
      <c r="D51" s="119" t="s">
        <v>19</v>
      </c>
      <c r="E51" s="310">
        <f t="shared" si="8"/>
        <v>2000</v>
      </c>
      <c r="F51" s="310">
        <f t="shared" si="8"/>
        <v>16793</v>
      </c>
      <c r="G51" s="310">
        <f t="shared" si="8"/>
        <v>11153.52551</v>
      </c>
      <c r="H51" s="199">
        <f t="shared" si="3"/>
        <v>0.664177068421366</v>
      </c>
      <c r="J51" s="182"/>
      <c r="K51">
        <v>6121</v>
      </c>
      <c r="L51" s="359">
        <v>2000000</v>
      </c>
      <c r="M51" s="358">
        <v>16793000</v>
      </c>
      <c r="N51" s="360">
        <v>11153525.51</v>
      </c>
      <c r="O51" s="308"/>
      <c r="P51" s="210"/>
      <c r="Q51" s="182"/>
      <c r="R51" s="182"/>
      <c r="S51" s="300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</row>
    <row r="52" spans="1:35" s="111" customFormat="1" ht="15" customHeight="1" thickBot="1">
      <c r="A52" s="297"/>
      <c r="B52" s="146"/>
      <c r="C52" s="110">
        <v>6351</v>
      </c>
      <c r="D52" s="119" t="s">
        <v>199</v>
      </c>
      <c r="E52" s="310">
        <f>L52/1000</f>
        <v>0</v>
      </c>
      <c r="F52" s="310">
        <f>M52/1000</f>
        <v>120</v>
      </c>
      <c r="G52" s="310">
        <f>N52/1000</f>
        <v>120</v>
      </c>
      <c r="H52" s="198">
        <f>G52/F52</f>
        <v>1</v>
      </c>
      <c r="J52" s="182"/>
      <c r="K52">
        <v>6351</v>
      </c>
      <c r="L52" s="359"/>
      <c r="M52" s="358">
        <v>120000</v>
      </c>
      <c r="N52" s="360">
        <v>120000</v>
      </c>
      <c r="O52" s="308"/>
      <c r="P52" s="210"/>
      <c r="Q52" s="182"/>
      <c r="R52" s="182"/>
      <c r="S52" s="300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</row>
    <row r="53" spans="1:35" s="111" customFormat="1" ht="15" customHeight="1">
      <c r="A53" s="297"/>
      <c r="B53" s="124" t="s">
        <v>63</v>
      </c>
      <c r="C53" s="114"/>
      <c r="D53" s="254" t="s">
        <v>64</v>
      </c>
      <c r="E53" s="252">
        <f>SUM(E54:E54)</f>
        <v>100</v>
      </c>
      <c r="F53" s="116">
        <f>SUM(F54:F54)</f>
        <v>0</v>
      </c>
      <c r="G53" s="150">
        <f>SUM(G54:G54)</f>
        <v>0</v>
      </c>
      <c r="H53" s="194" t="s">
        <v>2</v>
      </c>
      <c r="J53" s="182"/>
      <c r="K53"/>
      <c r="L53" s="383"/>
      <c r="M53" s="366"/>
      <c r="N53" s="382"/>
      <c r="O53" s="308"/>
      <c r="P53" s="210"/>
      <c r="Q53" s="182"/>
      <c r="R53" s="182"/>
      <c r="S53" s="300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</row>
    <row r="54" spans="1:35" s="111" customFormat="1" ht="15" customHeight="1" thickBot="1">
      <c r="A54" s="297"/>
      <c r="B54" s="132"/>
      <c r="C54" s="122">
        <v>5223</v>
      </c>
      <c r="D54" s="161" t="s">
        <v>121</v>
      </c>
      <c r="E54" s="302">
        <f>L54/1000</f>
        <v>100</v>
      </c>
      <c r="F54" s="302">
        <f>M54/1000</f>
        <v>0</v>
      </c>
      <c r="G54" s="303">
        <f>N54/1000</f>
        <v>0</v>
      </c>
      <c r="H54" s="200" t="s">
        <v>2</v>
      </c>
      <c r="J54" s="182"/>
      <c r="K54" s="306"/>
      <c r="L54" s="359">
        <v>100000</v>
      </c>
      <c r="M54" s="358"/>
      <c r="N54" s="360"/>
      <c r="O54" s="308"/>
      <c r="P54" s="210"/>
      <c r="Q54" s="182"/>
      <c r="R54" s="182"/>
      <c r="S54" s="300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</row>
    <row r="55" spans="1:35" s="111" customFormat="1" ht="15" customHeight="1">
      <c r="A55" s="297"/>
      <c r="B55" s="124">
        <v>3330</v>
      </c>
      <c r="C55" s="114"/>
      <c r="D55" s="254" t="s">
        <v>198</v>
      </c>
      <c r="E55" s="252">
        <f>SUM(E56:E56)</f>
        <v>0</v>
      </c>
      <c r="F55" s="116">
        <f>SUM(F56:F56)</f>
        <v>100</v>
      </c>
      <c r="G55" s="150">
        <f>SUM(G56:G56)</f>
        <v>100</v>
      </c>
      <c r="H55" s="194">
        <f>G55/F55</f>
        <v>1</v>
      </c>
      <c r="J55" s="182"/>
      <c r="K55" s="306"/>
      <c r="L55" s="383"/>
      <c r="M55" s="366"/>
      <c r="N55" s="382"/>
      <c r="O55" s="308"/>
      <c r="P55" s="210"/>
      <c r="Q55" s="182"/>
      <c r="R55" s="182"/>
      <c r="S55" s="300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</row>
    <row r="56" spans="1:35" s="111" customFormat="1" ht="15" customHeight="1" thickBot="1">
      <c r="A56" s="297"/>
      <c r="B56" s="132"/>
      <c r="C56" s="122">
        <v>5223</v>
      </c>
      <c r="D56" s="161" t="s">
        <v>121</v>
      </c>
      <c r="E56" s="302">
        <f>L56/1000</f>
        <v>0</v>
      </c>
      <c r="F56" s="302">
        <f>M56/1000</f>
        <v>100</v>
      </c>
      <c r="G56" s="303">
        <f>N56/1000</f>
        <v>100</v>
      </c>
      <c r="H56" s="200">
        <f>G56/F56</f>
        <v>1</v>
      </c>
      <c r="J56" s="182"/>
      <c r="K56" s="306"/>
      <c r="L56" s="359"/>
      <c r="M56" s="358">
        <v>100000</v>
      </c>
      <c r="N56" s="360">
        <v>100000</v>
      </c>
      <c r="O56" s="308"/>
      <c r="P56" s="210"/>
      <c r="Q56" s="182"/>
      <c r="R56" s="182"/>
      <c r="S56" s="300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</row>
    <row r="57" spans="1:35" s="111" customFormat="1" ht="15" customHeight="1">
      <c r="A57" s="297"/>
      <c r="B57" s="113">
        <v>3349</v>
      </c>
      <c r="C57" s="114"/>
      <c r="D57" s="115" t="s">
        <v>128</v>
      </c>
      <c r="E57" s="253">
        <f>SUM(E58)</f>
        <v>400</v>
      </c>
      <c r="F57" s="120">
        <f>SUM(F58)</f>
        <v>400</v>
      </c>
      <c r="G57" s="170">
        <f>SUM(G58)</f>
        <v>399.10659999999996</v>
      </c>
      <c r="H57" s="197">
        <f t="shared" si="3"/>
        <v>0.9977664999999999</v>
      </c>
      <c r="J57" s="182"/>
      <c r="K57" s="306"/>
      <c r="L57" s="383"/>
      <c r="M57" s="366"/>
      <c r="N57" s="382"/>
      <c r="O57" s="308"/>
      <c r="P57" s="210"/>
      <c r="Q57" s="182"/>
      <c r="R57" s="182"/>
      <c r="S57" s="300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</row>
    <row r="58" spans="1:35" s="111" customFormat="1" ht="15" customHeight="1" thickBot="1">
      <c r="A58" s="297"/>
      <c r="B58" s="136"/>
      <c r="C58" s="140" t="s">
        <v>13</v>
      </c>
      <c r="D58" s="259" t="s">
        <v>158</v>
      </c>
      <c r="E58" s="302">
        <f>L58/1000</f>
        <v>400</v>
      </c>
      <c r="F58" s="302">
        <f>M58/1000</f>
        <v>400</v>
      </c>
      <c r="G58" s="303">
        <f>N58/1000</f>
        <v>399.10659999999996</v>
      </c>
      <c r="H58" s="198">
        <f t="shared" si="3"/>
        <v>0.9977664999999999</v>
      </c>
      <c r="J58" s="182"/>
      <c r="K58" s="306"/>
      <c r="L58" s="359">
        <v>400000</v>
      </c>
      <c r="M58" s="358">
        <v>400000</v>
      </c>
      <c r="N58" s="360">
        <v>399106.6</v>
      </c>
      <c r="O58" s="308"/>
      <c r="P58" s="210"/>
      <c r="Q58" s="182"/>
      <c r="R58" s="182"/>
      <c r="S58" s="300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</row>
    <row r="59" spans="1:35" s="111" customFormat="1" ht="15" customHeight="1">
      <c r="A59" s="297"/>
      <c r="B59" s="113">
        <v>3412</v>
      </c>
      <c r="C59" s="114"/>
      <c r="D59" s="115" t="s">
        <v>196</v>
      </c>
      <c r="E59" s="253">
        <f>SUM(E60)</f>
        <v>0</v>
      </c>
      <c r="F59" s="120">
        <f>SUM(F60)</f>
        <v>800</v>
      </c>
      <c r="G59" s="170">
        <f>SUM(G60)</f>
        <v>800</v>
      </c>
      <c r="H59" s="197">
        <f>G59/F59</f>
        <v>1</v>
      </c>
      <c r="J59" s="182"/>
      <c r="K59" s="306"/>
      <c r="L59" s="383"/>
      <c r="M59" s="366"/>
      <c r="N59" s="382"/>
      <c r="O59" s="308"/>
      <c r="P59" s="210"/>
      <c r="Q59" s="182"/>
      <c r="R59" s="182"/>
      <c r="S59" s="300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</row>
    <row r="60" spans="1:35" s="111" customFormat="1" ht="15" customHeight="1" thickBot="1">
      <c r="A60" s="297"/>
      <c r="B60" s="136"/>
      <c r="C60" s="140" t="s">
        <v>18</v>
      </c>
      <c r="D60" s="147" t="s">
        <v>19</v>
      </c>
      <c r="E60" s="302">
        <f>L60/1000</f>
        <v>0</v>
      </c>
      <c r="F60" s="302">
        <f>M60/1000</f>
        <v>800</v>
      </c>
      <c r="G60" s="303">
        <f>N60/1000</f>
        <v>800</v>
      </c>
      <c r="H60" s="268">
        <f>G60/F60</f>
        <v>1</v>
      </c>
      <c r="J60" s="182"/>
      <c r="K60" s="306"/>
      <c r="L60" s="359"/>
      <c r="M60" s="358">
        <v>800000</v>
      </c>
      <c r="N60" s="360">
        <v>800000</v>
      </c>
      <c r="O60" s="308"/>
      <c r="P60" s="210"/>
      <c r="Q60" s="182"/>
      <c r="R60" s="182"/>
      <c r="S60" s="300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</row>
    <row r="61" spans="1:35" s="111" customFormat="1" ht="15" customHeight="1">
      <c r="A61" s="297"/>
      <c r="B61" s="124" t="s">
        <v>67</v>
      </c>
      <c r="C61" s="114"/>
      <c r="D61" s="115" t="s">
        <v>129</v>
      </c>
      <c r="E61" s="252">
        <f>SUM(E62:E63)</f>
        <v>560</v>
      </c>
      <c r="F61" s="116">
        <f>SUM(F62:F63)</f>
        <v>560</v>
      </c>
      <c r="G61" s="150">
        <f>SUM(G62:G63)</f>
        <v>560</v>
      </c>
      <c r="H61" s="194">
        <f t="shared" si="3"/>
        <v>1</v>
      </c>
      <c r="J61" s="182"/>
      <c r="K61" s="306"/>
      <c r="L61" s="383"/>
      <c r="M61" s="366"/>
      <c r="N61" s="382"/>
      <c r="O61" s="308"/>
      <c r="P61" s="210"/>
      <c r="Q61" s="182"/>
      <c r="R61" s="182"/>
      <c r="S61" s="300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</row>
    <row r="62" spans="1:35" s="111" customFormat="1" ht="15" customHeight="1">
      <c r="A62" s="297"/>
      <c r="B62" s="121"/>
      <c r="C62" s="118" t="s">
        <v>8</v>
      </c>
      <c r="D62" s="119" t="s">
        <v>9</v>
      </c>
      <c r="E62" s="310">
        <f aca="true" t="shared" si="9" ref="E62:G63">L62/1000</f>
        <v>535</v>
      </c>
      <c r="F62" s="310">
        <f t="shared" si="9"/>
        <v>535</v>
      </c>
      <c r="G62" s="311">
        <f t="shared" si="9"/>
        <v>535</v>
      </c>
      <c r="H62" s="201">
        <f t="shared" si="3"/>
        <v>1</v>
      </c>
      <c r="J62" s="182"/>
      <c r="K62" s="306"/>
      <c r="L62" s="359">
        <v>535000</v>
      </c>
      <c r="M62" s="358">
        <v>535000</v>
      </c>
      <c r="N62" s="360">
        <v>535000</v>
      </c>
      <c r="O62" s="308"/>
      <c r="P62" s="210"/>
      <c r="Q62" s="182"/>
      <c r="R62" s="182"/>
      <c r="S62" s="300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</row>
    <row r="63" spans="1:35" s="111" customFormat="1" ht="15" customHeight="1" thickBot="1">
      <c r="A63" s="297"/>
      <c r="B63" s="132"/>
      <c r="C63" s="122" t="s">
        <v>61</v>
      </c>
      <c r="D63" s="123" t="s">
        <v>62</v>
      </c>
      <c r="E63" s="302">
        <f t="shared" si="9"/>
        <v>25</v>
      </c>
      <c r="F63" s="302">
        <f t="shared" si="9"/>
        <v>25</v>
      </c>
      <c r="G63" s="303">
        <f t="shared" si="9"/>
        <v>25</v>
      </c>
      <c r="H63" s="200">
        <f t="shared" si="3"/>
        <v>1</v>
      </c>
      <c r="J63" s="182"/>
      <c r="K63" s="306"/>
      <c r="L63" s="359">
        <v>25000</v>
      </c>
      <c r="M63" s="358">
        <v>25000</v>
      </c>
      <c r="N63" s="360">
        <v>25000</v>
      </c>
      <c r="O63" s="308"/>
      <c r="P63" s="210"/>
      <c r="Q63" s="182"/>
      <c r="R63" s="182"/>
      <c r="S63" s="300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</row>
    <row r="64" spans="1:35" s="111" customFormat="1" ht="15" customHeight="1">
      <c r="A64" s="297"/>
      <c r="B64" s="124" t="s">
        <v>69</v>
      </c>
      <c r="C64" s="114"/>
      <c r="D64" s="115" t="s">
        <v>70</v>
      </c>
      <c r="E64" s="253">
        <f>SUM(E65:E72)</f>
        <v>569</v>
      </c>
      <c r="F64" s="253">
        <f>SUM(F65:F72)</f>
        <v>569</v>
      </c>
      <c r="G64" s="253">
        <f>SUM(G65:G72)</f>
        <v>561.771</v>
      </c>
      <c r="H64" s="266">
        <f t="shared" si="3"/>
        <v>0.9872952548330404</v>
      </c>
      <c r="J64" s="182"/>
      <c r="K64" s="306"/>
      <c r="L64" s="383"/>
      <c r="M64" s="366"/>
      <c r="N64" s="382"/>
      <c r="O64" s="308"/>
      <c r="P64" s="210"/>
      <c r="Q64" s="182"/>
      <c r="R64" s="182"/>
      <c r="S64" s="300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</row>
    <row r="65" spans="1:35" s="111" customFormat="1" ht="15" customHeight="1">
      <c r="A65" s="297"/>
      <c r="B65" s="126"/>
      <c r="C65" s="148">
        <v>5137</v>
      </c>
      <c r="D65" s="149" t="s">
        <v>131</v>
      </c>
      <c r="E65" s="310">
        <f>L65/1000</f>
        <v>100</v>
      </c>
      <c r="F65" s="310">
        <f>M65/1000</f>
        <v>75</v>
      </c>
      <c r="G65" s="311">
        <f>N65/1000</f>
        <v>74.613</v>
      </c>
      <c r="H65" s="201">
        <f t="shared" si="3"/>
        <v>0.99484</v>
      </c>
      <c r="J65" s="182"/>
      <c r="K65">
        <v>5137</v>
      </c>
      <c r="L65" s="359">
        <v>100000</v>
      </c>
      <c r="M65" s="358">
        <v>75000</v>
      </c>
      <c r="N65" s="360">
        <v>74613</v>
      </c>
      <c r="O65" s="308"/>
      <c r="P65" s="210"/>
      <c r="Q65" s="182"/>
      <c r="R65" s="182"/>
      <c r="S65" s="300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</row>
    <row r="66" spans="1:35" s="111" customFormat="1" ht="15" customHeight="1">
      <c r="A66" s="297"/>
      <c r="B66" s="136"/>
      <c r="C66" s="118" t="s">
        <v>13</v>
      </c>
      <c r="D66" s="247" t="s">
        <v>158</v>
      </c>
      <c r="E66" s="310">
        <f aca="true" t="shared" si="10" ref="E66:E71">L66/1000</f>
        <v>100</v>
      </c>
      <c r="F66" s="310">
        <f aca="true" t="shared" si="11" ref="F66:F71">M66/1000</f>
        <v>37</v>
      </c>
      <c r="G66" s="311">
        <f aca="true" t="shared" si="12" ref="G66:G71">N66/1000</f>
        <v>37</v>
      </c>
      <c r="H66" s="201">
        <f t="shared" si="3"/>
        <v>1</v>
      </c>
      <c r="J66" s="182"/>
      <c r="K66">
        <v>5169</v>
      </c>
      <c r="L66" s="359">
        <v>100000</v>
      </c>
      <c r="M66" s="358">
        <v>37000</v>
      </c>
      <c r="N66" s="360">
        <v>37000</v>
      </c>
      <c r="O66" s="307"/>
      <c r="P66" s="210"/>
      <c r="Q66" s="182"/>
      <c r="R66" s="182"/>
      <c r="S66" s="300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</row>
    <row r="67" spans="1:35" s="111" customFormat="1" ht="15" customHeight="1">
      <c r="A67" s="297"/>
      <c r="B67" s="121"/>
      <c r="C67" s="118" t="s">
        <v>15</v>
      </c>
      <c r="D67" s="119" t="s">
        <v>16</v>
      </c>
      <c r="E67" s="310">
        <f t="shared" si="10"/>
        <v>100</v>
      </c>
      <c r="F67" s="310">
        <f t="shared" si="11"/>
        <v>42</v>
      </c>
      <c r="G67" s="311">
        <f t="shared" si="12"/>
        <v>35.388</v>
      </c>
      <c r="H67" s="201">
        <f t="shared" si="3"/>
        <v>0.8425714285714285</v>
      </c>
      <c r="J67" s="182"/>
      <c r="K67">
        <v>5171</v>
      </c>
      <c r="L67" s="359">
        <v>100000</v>
      </c>
      <c r="M67" s="358">
        <v>42000</v>
      </c>
      <c r="N67" s="360">
        <v>35388</v>
      </c>
      <c r="O67" s="308"/>
      <c r="P67" s="210"/>
      <c r="Q67" s="182"/>
      <c r="R67" s="182"/>
      <c r="S67" s="300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</row>
    <row r="68" spans="1:35" s="111" customFormat="1" ht="15" customHeight="1">
      <c r="A68" s="297"/>
      <c r="B68" s="121"/>
      <c r="C68" s="118">
        <v>5213</v>
      </c>
      <c r="D68" s="119" t="s">
        <v>192</v>
      </c>
      <c r="E68" s="310">
        <f t="shared" si="10"/>
        <v>10</v>
      </c>
      <c r="F68" s="310">
        <f t="shared" si="11"/>
        <v>10</v>
      </c>
      <c r="G68" s="311">
        <f t="shared" si="12"/>
        <v>10</v>
      </c>
      <c r="H68" s="201">
        <f t="shared" si="3"/>
        <v>1</v>
      </c>
      <c r="J68" s="182"/>
      <c r="K68">
        <v>5213</v>
      </c>
      <c r="L68" s="359">
        <v>10000</v>
      </c>
      <c r="M68" s="358">
        <v>10000</v>
      </c>
      <c r="N68" s="360">
        <v>10000</v>
      </c>
      <c r="O68" s="308"/>
      <c r="P68" s="210"/>
      <c r="Q68" s="182"/>
      <c r="R68" s="182"/>
      <c r="S68" s="300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</row>
    <row r="69" spans="1:35" s="111" customFormat="1" ht="15" customHeight="1">
      <c r="A69" s="297"/>
      <c r="B69" s="146"/>
      <c r="C69" s="118" t="s">
        <v>8</v>
      </c>
      <c r="D69" s="119" t="s">
        <v>9</v>
      </c>
      <c r="E69" s="310">
        <f t="shared" si="10"/>
        <v>40</v>
      </c>
      <c r="F69" s="310">
        <f t="shared" si="11"/>
        <v>40</v>
      </c>
      <c r="G69" s="311">
        <f t="shared" si="12"/>
        <v>40</v>
      </c>
      <c r="H69" s="201">
        <f t="shared" si="3"/>
        <v>1</v>
      </c>
      <c r="J69" s="182"/>
      <c r="K69">
        <v>5222</v>
      </c>
      <c r="L69" s="359">
        <v>40000</v>
      </c>
      <c r="M69" s="358">
        <v>40000</v>
      </c>
      <c r="N69" s="360">
        <v>40000</v>
      </c>
      <c r="O69" s="308"/>
      <c r="P69" s="210"/>
      <c r="Q69" s="182"/>
      <c r="R69" s="182"/>
      <c r="S69" s="300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</row>
    <row r="70" spans="1:35" s="111" customFormat="1" ht="15" customHeight="1">
      <c r="A70" s="297"/>
      <c r="B70" s="146"/>
      <c r="C70" s="118">
        <v>5223</v>
      </c>
      <c r="D70" s="247" t="s">
        <v>121</v>
      </c>
      <c r="E70" s="310">
        <f t="shared" si="10"/>
        <v>130</v>
      </c>
      <c r="F70" s="310">
        <f t="shared" si="11"/>
        <v>130</v>
      </c>
      <c r="G70" s="311">
        <f t="shared" si="12"/>
        <v>130</v>
      </c>
      <c r="H70" s="195">
        <f t="shared" si="3"/>
        <v>1</v>
      </c>
      <c r="J70" s="182"/>
      <c r="K70">
        <v>5223</v>
      </c>
      <c r="L70" s="359">
        <v>130000</v>
      </c>
      <c r="M70" s="358">
        <v>130000</v>
      </c>
      <c r="N70" s="360">
        <v>130000</v>
      </c>
      <c r="O70" s="308"/>
      <c r="P70" s="210"/>
      <c r="Q70" s="182"/>
      <c r="R70" s="182"/>
      <c r="S70" s="300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</row>
    <row r="71" spans="1:35" s="111" customFormat="1" ht="15" customHeight="1">
      <c r="A71" s="297"/>
      <c r="B71" s="146"/>
      <c r="C71" s="118" t="s">
        <v>34</v>
      </c>
      <c r="D71" s="248" t="s">
        <v>165</v>
      </c>
      <c r="E71" s="310">
        <f t="shared" si="10"/>
        <v>89</v>
      </c>
      <c r="F71" s="310">
        <f t="shared" si="11"/>
        <v>89</v>
      </c>
      <c r="G71" s="311">
        <f t="shared" si="12"/>
        <v>89</v>
      </c>
      <c r="H71" s="195">
        <f t="shared" si="3"/>
        <v>1</v>
      </c>
      <c r="J71" s="182"/>
      <c r="K71">
        <v>5229</v>
      </c>
      <c r="L71" s="359">
        <v>89000</v>
      </c>
      <c r="M71" s="358">
        <v>89000</v>
      </c>
      <c r="N71" s="360">
        <v>89000</v>
      </c>
      <c r="O71" s="313"/>
      <c r="P71" s="314"/>
      <c r="Q71" s="182"/>
      <c r="R71" s="182"/>
      <c r="S71" s="300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</row>
    <row r="72" spans="1:35" s="111" customFormat="1" ht="15" customHeight="1" thickBot="1">
      <c r="A72" s="297"/>
      <c r="B72" s="146"/>
      <c r="C72" s="185">
        <v>6121</v>
      </c>
      <c r="D72" s="255" t="s">
        <v>19</v>
      </c>
      <c r="E72" s="355">
        <f>L72/1000</f>
        <v>0</v>
      </c>
      <c r="F72" s="355">
        <f>M72/1000</f>
        <v>146</v>
      </c>
      <c r="G72" s="356">
        <f>N72/1000</f>
        <v>145.77</v>
      </c>
      <c r="H72" s="195">
        <f t="shared" si="3"/>
        <v>0.9984246575342467</v>
      </c>
      <c r="J72" s="182"/>
      <c r="K72">
        <v>6121</v>
      </c>
      <c r="L72" s="359"/>
      <c r="M72" s="358">
        <v>146000</v>
      </c>
      <c r="N72" s="360">
        <v>145770</v>
      </c>
      <c r="O72" s="313"/>
      <c r="P72" s="314"/>
      <c r="Q72" s="182"/>
      <c r="R72" s="182"/>
      <c r="S72" s="300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</row>
    <row r="73" spans="1:35" s="111" customFormat="1" ht="15" customHeight="1">
      <c r="A73" s="297"/>
      <c r="B73" s="124">
        <v>3429</v>
      </c>
      <c r="C73" s="114"/>
      <c r="D73" s="115" t="s">
        <v>185</v>
      </c>
      <c r="E73" s="252">
        <f>SUM(E74:E74)</f>
        <v>35</v>
      </c>
      <c r="F73" s="116">
        <f>SUM(F74:F74)</f>
        <v>35</v>
      </c>
      <c r="G73" s="150">
        <f>SUM(G74:G74)</f>
        <v>35</v>
      </c>
      <c r="H73" s="194">
        <f aca="true" t="shared" si="13" ref="H73:H82">G73/F73</f>
        <v>1</v>
      </c>
      <c r="J73" s="182"/>
      <c r="K73"/>
      <c r="L73" s="383"/>
      <c r="M73" s="366"/>
      <c r="N73" s="382"/>
      <c r="O73" s="308"/>
      <c r="P73" s="210"/>
      <c r="Q73" s="182"/>
      <c r="R73" s="182"/>
      <c r="S73" s="300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</row>
    <row r="74" spans="1:35" s="111" customFormat="1" ht="15" customHeight="1" thickBot="1">
      <c r="A74" s="297"/>
      <c r="B74" s="132"/>
      <c r="C74" s="122" t="s">
        <v>8</v>
      </c>
      <c r="D74" s="279" t="s">
        <v>9</v>
      </c>
      <c r="E74" s="302">
        <f>L74/1000</f>
        <v>35</v>
      </c>
      <c r="F74" s="302">
        <f>M74/1000</f>
        <v>35</v>
      </c>
      <c r="G74" s="303">
        <f>N74/1000</f>
        <v>35</v>
      </c>
      <c r="H74" s="200">
        <f t="shared" si="13"/>
        <v>1</v>
      </c>
      <c r="J74" s="182"/>
      <c r="K74" s="306"/>
      <c r="L74" s="359">
        <v>35000</v>
      </c>
      <c r="M74" s="358">
        <v>35000</v>
      </c>
      <c r="N74" s="360">
        <v>35000</v>
      </c>
      <c r="O74" s="308"/>
      <c r="P74" s="210"/>
      <c r="Q74" s="182"/>
      <c r="R74" s="182"/>
      <c r="S74" s="300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</row>
    <row r="75" spans="1:35" s="111" customFormat="1" ht="15" customHeight="1">
      <c r="A75" s="182"/>
      <c r="B75" s="151">
        <v>3612</v>
      </c>
      <c r="C75" s="152"/>
      <c r="D75" s="74" t="s">
        <v>74</v>
      </c>
      <c r="E75" s="253">
        <f>SUM(E76:E78)</f>
        <v>14296</v>
      </c>
      <c r="F75" s="253">
        <f>SUM(F76:F78)</f>
        <v>17218</v>
      </c>
      <c r="G75" s="253">
        <f>SUM(G76:G78)</f>
        <v>16665.285219999998</v>
      </c>
      <c r="H75" s="266">
        <f t="shared" si="13"/>
        <v>0.9678990138227436</v>
      </c>
      <c r="I75" s="182"/>
      <c r="J75" s="182"/>
      <c r="K75" s="315"/>
      <c r="L75" s="375"/>
      <c r="M75" s="367"/>
      <c r="N75" s="384"/>
      <c r="O75" s="182"/>
      <c r="P75" s="182"/>
      <c r="Q75" s="182"/>
      <c r="R75" s="182"/>
      <c r="S75" s="300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</row>
    <row r="76" spans="1:35" s="111" customFormat="1" ht="15" customHeight="1">
      <c r="A76" s="182"/>
      <c r="B76" s="153"/>
      <c r="C76" s="154">
        <v>5141</v>
      </c>
      <c r="D76" s="143" t="s">
        <v>193</v>
      </c>
      <c r="E76" s="310">
        <f aca="true" t="shared" si="14" ref="E76:G78">L76/1000</f>
        <v>4924</v>
      </c>
      <c r="F76" s="310">
        <f t="shared" si="14"/>
        <v>4993</v>
      </c>
      <c r="G76" s="310">
        <f t="shared" si="14"/>
        <v>4949.2516</v>
      </c>
      <c r="H76" s="199">
        <f t="shared" si="13"/>
        <v>0.9912380532745844</v>
      </c>
      <c r="I76" s="182"/>
      <c r="J76" s="182"/>
      <c r="K76" s="227"/>
      <c r="L76" s="359">
        <v>4924000</v>
      </c>
      <c r="M76" s="358">
        <v>4993000</v>
      </c>
      <c r="N76" s="360">
        <v>4949251.6</v>
      </c>
      <c r="O76" s="206"/>
      <c r="P76" s="207"/>
      <c r="Q76" s="182"/>
      <c r="R76" s="182"/>
      <c r="S76" s="300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</row>
    <row r="77" spans="1:35" s="111" customFormat="1" ht="15" customHeight="1">
      <c r="A77" s="182"/>
      <c r="B77" s="153"/>
      <c r="C77" s="154">
        <v>5341</v>
      </c>
      <c r="D77" s="143" t="s">
        <v>56</v>
      </c>
      <c r="E77" s="310">
        <f t="shared" si="14"/>
        <v>8604</v>
      </c>
      <c r="F77" s="310">
        <f t="shared" si="14"/>
        <v>9780</v>
      </c>
      <c r="G77" s="310">
        <f t="shared" si="14"/>
        <v>9279.489</v>
      </c>
      <c r="H77" s="286">
        <f t="shared" si="13"/>
        <v>0.9488230061349693</v>
      </c>
      <c r="I77" s="182"/>
      <c r="J77" s="182"/>
      <c r="K77" s="227"/>
      <c r="L77" s="359">
        <v>8604000</v>
      </c>
      <c r="M77" s="358">
        <v>9780000</v>
      </c>
      <c r="N77" s="360">
        <v>9279489</v>
      </c>
      <c r="O77" s="206"/>
      <c r="P77" s="207"/>
      <c r="Q77" s="182"/>
      <c r="R77" s="182"/>
      <c r="S77" s="300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</row>
    <row r="78" spans="1:35" s="111" customFormat="1" ht="15" customHeight="1" thickBot="1">
      <c r="A78" s="182"/>
      <c r="B78" s="155"/>
      <c r="C78" s="185">
        <v>6121</v>
      </c>
      <c r="D78" s="255" t="s">
        <v>19</v>
      </c>
      <c r="E78" s="302">
        <f t="shared" si="14"/>
        <v>768</v>
      </c>
      <c r="F78" s="302">
        <f t="shared" si="14"/>
        <v>2445</v>
      </c>
      <c r="G78" s="302">
        <f t="shared" si="14"/>
        <v>2436.54462</v>
      </c>
      <c r="H78" s="198">
        <f t="shared" si="13"/>
        <v>0.9965417668711657</v>
      </c>
      <c r="I78" s="182"/>
      <c r="J78" s="182"/>
      <c r="K78" s="182"/>
      <c r="L78" s="359">
        <v>768000</v>
      </c>
      <c r="M78" s="358">
        <v>2445000</v>
      </c>
      <c r="N78" s="360">
        <v>2436544.62</v>
      </c>
      <c r="O78" s="222"/>
      <c r="P78" s="222"/>
      <c r="Q78" s="182"/>
      <c r="R78" s="182"/>
      <c r="S78" s="300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</row>
    <row r="79" spans="1:35" s="111" customFormat="1" ht="15" customHeight="1">
      <c r="A79" s="182"/>
      <c r="B79" s="169">
        <v>3613</v>
      </c>
      <c r="C79" s="256"/>
      <c r="D79" s="257" t="s">
        <v>100</v>
      </c>
      <c r="E79" s="252">
        <f>SUM(E80:E82)</f>
        <v>2493</v>
      </c>
      <c r="F79" s="116">
        <f>SUM(F80:F82)</f>
        <v>2801</v>
      </c>
      <c r="G79" s="150">
        <f>SUM(G80:G82)</f>
        <v>2092.96112</v>
      </c>
      <c r="H79" s="194">
        <f t="shared" si="13"/>
        <v>0.7472192502677615</v>
      </c>
      <c r="I79" s="182"/>
      <c r="J79" s="182"/>
      <c r="K79" s="306"/>
      <c r="L79" s="373"/>
      <c r="M79" s="366"/>
      <c r="N79" s="382"/>
      <c r="O79" s="308"/>
      <c r="P79" s="210"/>
      <c r="Q79" s="182"/>
      <c r="R79" s="182"/>
      <c r="S79" s="300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</row>
    <row r="80" spans="1:35" s="111" customFormat="1" ht="15" customHeight="1">
      <c r="A80" s="182"/>
      <c r="B80" s="155"/>
      <c r="C80" s="154">
        <v>5151</v>
      </c>
      <c r="D80" s="143" t="s">
        <v>163</v>
      </c>
      <c r="E80" s="310">
        <f aca="true" t="shared" si="15" ref="E80:G82">L80/1000</f>
        <v>103</v>
      </c>
      <c r="F80" s="310">
        <f t="shared" si="15"/>
        <v>103</v>
      </c>
      <c r="G80" s="311">
        <f t="shared" si="15"/>
        <v>12.131200000000002</v>
      </c>
      <c r="H80" s="195">
        <f t="shared" si="13"/>
        <v>0.11777864077669904</v>
      </c>
      <c r="I80" s="182"/>
      <c r="J80" s="182"/>
      <c r="K80" s="186"/>
      <c r="L80" s="359">
        <v>103000</v>
      </c>
      <c r="M80" s="358">
        <v>103000</v>
      </c>
      <c r="N80" s="360">
        <v>12131.2</v>
      </c>
      <c r="O80" s="313"/>
      <c r="P80" s="314"/>
      <c r="Q80" s="182"/>
      <c r="R80" s="182"/>
      <c r="S80" s="300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</row>
    <row r="81" spans="1:35" s="111" customFormat="1" ht="15" customHeight="1">
      <c r="A81" s="297"/>
      <c r="B81" s="155"/>
      <c r="C81" s="246">
        <v>5331</v>
      </c>
      <c r="D81" s="251" t="s">
        <v>166</v>
      </c>
      <c r="E81" s="310">
        <f t="shared" si="15"/>
        <v>2250</v>
      </c>
      <c r="F81" s="310">
        <f t="shared" si="15"/>
        <v>2558</v>
      </c>
      <c r="G81" s="311">
        <f t="shared" si="15"/>
        <v>1999.40669</v>
      </c>
      <c r="H81" s="268">
        <f t="shared" si="13"/>
        <v>0.781628885848319</v>
      </c>
      <c r="J81" s="182"/>
      <c r="K81" s="186"/>
      <c r="L81" s="359">
        <v>2250000</v>
      </c>
      <c r="M81" s="358">
        <v>2558000</v>
      </c>
      <c r="N81" s="360">
        <v>1999406.69</v>
      </c>
      <c r="O81" s="307"/>
      <c r="P81" s="210"/>
      <c r="Q81" s="182"/>
      <c r="R81" s="182"/>
      <c r="S81" s="300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</row>
    <row r="82" spans="1:35" s="111" customFormat="1" ht="15" customHeight="1" thickBot="1">
      <c r="A82" s="297"/>
      <c r="B82" s="156"/>
      <c r="C82" s="160">
        <v>5909</v>
      </c>
      <c r="D82" s="249" t="s">
        <v>105</v>
      </c>
      <c r="E82" s="302">
        <f t="shared" si="15"/>
        <v>140</v>
      </c>
      <c r="F82" s="302">
        <f t="shared" si="15"/>
        <v>140</v>
      </c>
      <c r="G82" s="303">
        <f t="shared" si="15"/>
        <v>81.42322999999999</v>
      </c>
      <c r="H82" s="196">
        <f t="shared" si="13"/>
        <v>0.5815944999999999</v>
      </c>
      <c r="J82" s="182"/>
      <c r="K82" s="186"/>
      <c r="L82" s="361">
        <v>140000</v>
      </c>
      <c r="M82" s="362">
        <v>140000</v>
      </c>
      <c r="N82" s="363">
        <v>81423.23</v>
      </c>
      <c r="O82" s="307"/>
      <c r="P82" s="210"/>
      <c r="Q82" s="182"/>
      <c r="R82" s="182"/>
      <c r="S82" s="300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</row>
    <row r="83" ht="12" customHeight="1"/>
    <row r="84" ht="12" customHeight="1"/>
    <row r="85" spans="2:17" ht="22.5">
      <c r="B85" s="407" t="s">
        <v>200</v>
      </c>
      <c r="C85" s="408"/>
      <c r="D85" s="408"/>
      <c r="E85" s="408"/>
      <c r="F85" s="408"/>
      <c r="G85" s="408"/>
      <c r="H85" s="409"/>
      <c r="K85" s="219"/>
      <c r="L85" s="220"/>
      <c r="M85" s="220"/>
      <c r="N85" s="220"/>
      <c r="O85" s="220"/>
      <c r="P85" s="220"/>
      <c r="Q85" s="205"/>
    </row>
    <row r="86" spans="2:14" ht="19.5">
      <c r="B86" s="410" t="s">
        <v>99</v>
      </c>
      <c r="C86" s="409"/>
      <c r="D86" s="409"/>
      <c r="E86" s="409"/>
      <c r="F86" s="409"/>
      <c r="G86" s="409"/>
      <c r="H86" s="409"/>
      <c r="J86" s="225"/>
      <c r="K86" s="221"/>
      <c r="M86" s="112"/>
      <c r="N86" s="112"/>
    </row>
    <row r="87" spans="8:14" ht="21" customHeight="1" thickBot="1">
      <c r="H87" s="31"/>
      <c r="J87" s="226"/>
      <c r="K87" s="221"/>
      <c r="M87" s="112"/>
      <c r="N87" s="112"/>
    </row>
    <row r="88" spans="2:16" ht="15">
      <c r="B88" s="269"/>
      <c r="C88" s="16"/>
      <c r="D88" s="270"/>
      <c r="E88" s="271" t="s">
        <v>122</v>
      </c>
      <c r="F88" s="271" t="s">
        <v>91</v>
      </c>
      <c r="G88" s="411" t="s">
        <v>127</v>
      </c>
      <c r="H88" s="405" t="s">
        <v>123</v>
      </c>
      <c r="J88" s="225"/>
      <c r="K88" s="223"/>
      <c r="L88" s="271" t="s">
        <v>122</v>
      </c>
      <c r="M88" s="271" t="s">
        <v>91</v>
      </c>
      <c r="N88" s="411" t="s">
        <v>127</v>
      </c>
      <c r="O88" s="223"/>
      <c r="P88" s="223"/>
    </row>
    <row r="89" spans="2:16" ht="16.5" customHeight="1">
      <c r="B89" s="272" t="s">
        <v>109</v>
      </c>
      <c r="C89" s="63" t="s">
        <v>94</v>
      </c>
      <c r="D89" s="27" t="s">
        <v>0</v>
      </c>
      <c r="E89" s="273" t="s">
        <v>124</v>
      </c>
      <c r="F89" s="273" t="s">
        <v>126</v>
      </c>
      <c r="G89" s="406"/>
      <c r="H89" s="406"/>
      <c r="J89" s="226"/>
      <c r="K89" s="227"/>
      <c r="L89" s="273" t="s">
        <v>124</v>
      </c>
      <c r="M89" s="273" t="s">
        <v>126</v>
      </c>
      <c r="N89" s="406"/>
      <c r="O89" s="206"/>
      <c r="P89" s="207"/>
    </row>
    <row r="90" spans="2:16" ht="15.75" thickBot="1">
      <c r="B90" s="107"/>
      <c r="C90" s="17"/>
      <c r="D90" s="108"/>
      <c r="E90" s="28" t="s">
        <v>125</v>
      </c>
      <c r="F90" s="28" t="s">
        <v>125</v>
      </c>
      <c r="G90" s="109" t="s">
        <v>125</v>
      </c>
      <c r="H90" s="98" t="s">
        <v>1</v>
      </c>
      <c r="J90" s="225"/>
      <c r="K90" s="182"/>
      <c r="L90" s="26" t="s">
        <v>183</v>
      </c>
      <c r="M90" s="26" t="s">
        <v>183</v>
      </c>
      <c r="N90" s="26" t="s">
        <v>183</v>
      </c>
      <c r="O90" s="222"/>
      <c r="P90" s="222"/>
    </row>
    <row r="91" spans="1:35" s="111" customFormat="1" ht="15" customHeight="1">
      <c r="A91" s="297"/>
      <c r="B91" s="151" t="s">
        <v>75</v>
      </c>
      <c r="C91" s="73"/>
      <c r="D91" s="74" t="s">
        <v>76</v>
      </c>
      <c r="E91" s="253">
        <f>SUM(E92)</f>
        <v>20</v>
      </c>
      <c r="F91" s="120">
        <f>SUM(F92)</f>
        <v>20</v>
      </c>
      <c r="G91" s="170">
        <f>SUM(G92)</f>
        <v>0</v>
      </c>
      <c r="H91" s="197">
        <f aca="true" t="shared" si="16" ref="H91:H100">G91/F91</f>
        <v>0</v>
      </c>
      <c r="J91" s="182"/>
      <c r="K91" s="186"/>
      <c r="L91" s="370"/>
      <c r="M91" s="371"/>
      <c r="N91" s="372"/>
      <c r="O91" s="307"/>
      <c r="P91" s="210"/>
      <c r="Q91" s="182"/>
      <c r="R91" s="182"/>
      <c r="S91" s="300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</row>
    <row r="92" spans="1:35" s="111" customFormat="1" ht="15" customHeight="1" thickBot="1">
      <c r="A92" s="297"/>
      <c r="B92" s="177"/>
      <c r="C92" s="164" t="s">
        <v>44</v>
      </c>
      <c r="D92" s="165" t="s">
        <v>45</v>
      </c>
      <c r="E92" s="302">
        <f>L92/1000</f>
        <v>20</v>
      </c>
      <c r="F92" s="302">
        <f>M92/1000</f>
        <v>20</v>
      </c>
      <c r="G92" s="303">
        <f>N92/1000</f>
        <v>0</v>
      </c>
      <c r="H92" s="200">
        <f t="shared" si="16"/>
        <v>0</v>
      </c>
      <c r="J92" s="182"/>
      <c r="K92" s="186"/>
      <c r="L92" s="359">
        <v>20000</v>
      </c>
      <c r="M92" s="358">
        <v>20000</v>
      </c>
      <c r="N92" s="360"/>
      <c r="O92" s="307"/>
      <c r="P92" s="210"/>
      <c r="Q92" s="182"/>
      <c r="R92" s="182"/>
      <c r="S92" s="300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</row>
    <row r="93" spans="1:35" s="111" customFormat="1" ht="15" customHeight="1">
      <c r="A93" s="297"/>
      <c r="B93" s="258" t="s">
        <v>77</v>
      </c>
      <c r="C93" s="73"/>
      <c r="D93" s="74" t="s">
        <v>130</v>
      </c>
      <c r="E93" s="253">
        <f>SUM(E94:E98)</f>
        <v>1902</v>
      </c>
      <c r="F93" s="120">
        <f>SUM(F94:F98)</f>
        <v>1520</v>
      </c>
      <c r="G93" s="170">
        <f>SUM(G94:G98)</f>
        <v>1162.39605</v>
      </c>
      <c r="H93" s="197">
        <f t="shared" si="16"/>
        <v>0.7647342434210527</v>
      </c>
      <c r="J93" s="182"/>
      <c r="K93" s="186"/>
      <c r="L93" s="373"/>
      <c r="M93" s="368"/>
      <c r="N93" s="374"/>
      <c r="O93" s="307"/>
      <c r="P93" s="210"/>
      <c r="Q93" s="182"/>
      <c r="R93" s="182"/>
      <c r="S93" s="300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</row>
    <row r="94" spans="1:35" s="111" customFormat="1" ht="15" customHeight="1">
      <c r="A94" s="297"/>
      <c r="B94" s="167"/>
      <c r="C94" s="168">
        <v>5137</v>
      </c>
      <c r="D94" s="149" t="s">
        <v>131</v>
      </c>
      <c r="E94" s="310">
        <f aca="true" t="shared" si="17" ref="E94:G98">L94/1000</f>
        <v>470</v>
      </c>
      <c r="F94" s="310">
        <f t="shared" si="17"/>
        <v>474</v>
      </c>
      <c r="G94" s="311">
        <f t="shared" si="17"/>
        <v>470.49629999999996</v>
      </c>
      <c r="H94" s="201">
        <f t="shared" si="16"/>
        <v>0.9926082278481012</v>
      </c>
      <c r="J94" s="182"/>
      <c r="K94" s="186"/>
      <c r="L94" s="359">
        <v>470000</v>
      </c>
      <c r="M94" s="358">
        <v>474000</v>
      </c>
      <c r="N94" s="360">
        <v>470496.3</v>
      </c>
      <c r="O94" s="307"/>
      <c r="P94" s="210"/>
      <c r="Q94" s="182"/>
      <c r="R94" s="182"/>
      <c r="S94" s="300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</row>
    <row r="95" spans="1:35" s="111" customFormat="1" ht="15" customHeight="1">
      <c r="A95" s="297"/>
      <c r="B95" s="167"/>
      <c r="C95" s="159">
        <v>5163</v>
      </c>
      <c r="D95" s="143" t="s">
        <v>132</v>
      </c>
      <c r="E95" s="310">
        <f t="shared" si="17"/>
        <v>22</v>
      </c>
      <c r="F95" s="310">
        <f t="shared" si="17"/>
        <v>22</v>
      </c>
      <c r="G95" s="311">
        <f t="shared" si="17"/>
        <v>21.912</v>
      </c>
      <c r="H95" s="201">
        <f t="shared" si="16"/>
        <v>0.996</v>
      </c>
      <c r="J95" s="182"/>
      <c r="K95" s="186"/>
      <c r="L95" s="359">
        <v>22000</v>
      </c>
      <c r="M95" s="358">
        <v>22000</v>
      </c>
      <c r="N95" s="360">
        <v>21912</v>
      </c>
      <c r="O95" s="307"/>
      <c r="P95" s="210"/>
      <c r="Q95" s="182"/>
      <c r="R95" s="182"/>
      <c r="S95" s="300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</row>
    <row r="96" spans="1:35" s="111" customFormat="1" ht="15" customHeight="1">
      <c r="A96" s="297"/>
      <c r="B96" s="167"/>
      <c r="C96" s="159" t="s">
        <v>13</v>
      </c>
      <c r="D96" s="247" t="s">
        <v>158</v>
      </c>
      <c r="E96" s="310">
        <f t="shared" si="17"/>
        <v>215</v>
      </c>
      <c r="F96" s="310">
        <f t="shared" si="17"/>
        <v>331</v>
      </c>
      <c r="G96" s="311">
        <f t="shared" si="17"/>
        <v>162.4013</v>
      </c>
      <c r="H96" s="201">
        <f t="shared" si="16"/>
        <v>0.4906383685800604</v>
      </c>
      <c r="J96" s="182"/>
      <c r="K96" s="186"/>
      <c r="L96" s="359">
        <v>215000</v>
      </c>
      <c r="M96" s="358">
        <v>331000</v>
      </c>
      <c r="N96" s="360">
        <v>162401.3</v>
      </c>
      <c r="O96" s="307"/>
      <c r="P96" s="210"/>
      <c r="Q96" s="182"/>
      <c r="R96" s="182"/>
      <c r="S96" s="300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</row>
    <row r="97" spans="1:35" s="111" customFormat="1" ht="15" customHeight="1">
      <c r="A97" s="297"/>
      <c r="B97" s="167"/>
      <c r="C97" s="159">
        <v>5171</v>
      </c>
      <c r="D97" s="143" t="s">
        <v>16</v>
      </c>
      <c r="E97" s="310">
        <f t="shared" si="17"/>
        <v>95</v>
      </c>
      <c r="F97" s="310">
        <f t="shared" si="17"/>
        <v>110</v>
      </c>
      <c r="G97" s="311">
        <f t="shared" si="17"/>
        <v>94.61755000000001</v>
      </c>
      <c r="H97" s="195">
        <f t="shared" si="16"/>
        <v>0.8601595454545455</v>
      </c>
      <c r="J97" s="182"/>
      <c r="K97" s="186"/>
      <c r="L97" s="359">
        <v>95000</v>
      </c>
      <c r="M97" s="358">
        <v>110000</v>
      </c>
      <c r="N97" s="360">
        <v>94617.55</v>
      </c>
      <c r="O97" s="307"/>
      <c r="P97" s="210"/>
      <c r="Q97" s="182"/>
      <c r="R97" s="182"/>
      <c r="S97" s="300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1:35" s="111" customFormat="1" ht="15" customHeight="1" thickBot="1">
      <c r="A98" s="297"/>
      <c r="B98" s="283"/>
      <c r="C98" s="160">
        <v>6121</v>
      </c>
      <c r="D98" s="165" t="s">
        <v>19</v>
      </c>
      <c r="E98" s="302">
        <f t="shared" si="17"/>
        <v>1100</v>
      </c>
      <c r="F98" s="302">
        <f t="shared" si="17"/>
        <v>583</v>
      </c>
      <c r="G98" s="303">
        <f t="shared" si="17"/>
        <v>412.9689</v>
      </c>
      <c r="H98" s="200">
        <f t="shared" si="16"/>
        <v>0.7083514579759863</v>
      </c>
      <c r="J98" s="182"/>
      <c r="K98" s="186"/>
      <c r="L98" s="359">
        <v>1100000</v>
      </c>
      <c r="M98" s="358">
        <v>583000</v>
      </c>
      <c r="N98" s="360">
        <v>412968.9</v>
      </c>
      <c r="O98" s="307"/>
      <c r="P98" s="210"/>
      <c r="Q98" s="182"/>
      <c r="R98" s="182"/>
      <c r="S98" s="300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</row>
    <row r="99" spans="1:35" s="111" customFormat="1" ht="15" customHeight="1">
      <c r="A99" s="297"/>
      <c r="B99" s="151" t="s">
        <v>78</v>
      </c>
      <c r="C99" s="153"/>
      <c r="D99" s="282" t="s">
        <v>79</v>
      </c>
      <c r="E99" s="253">
        <f>SUM(E100)</f>
        <v>180</v>
      </c>
      <c r="F99" s="120">
        <f>SUM(F100)</f>
        <v>180</v>
      </c>
      <c r="G99" s="170">
        <f>SUM(G100:G100)</f>
        <v>121.88016</v>
      </c>
      <c r="H99" s="197">
        <f t="shared" si="16"/>
        <v>0.677112</v>
      </c>
      <c r="J99" s="182"/>
      <c r="K99" s="182"/>
      <c r="L99" s="375"/>
      <c r="M99" s="369"/>
      <c r="N99" s="376"/>
      <c r="O99" s="182"/>
      <c r="P99" s="182"/>
      <c r="Q99" s="207"/>
      <c r="R99" s="182"/>
      <c r="S99" s="300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</row>
    <row r="100" spans="1:35" s="111" customFormat="1" ht="15" customHeight="1" thickBot="1">
      <c r="A100" s="297"/>
      <c r="B100" s="156"/>
      <c r="C100" s="160" t="s">
        <v>13</v>
      </c>
      <c r="D100" s="250" t="s">
        <v>158</v>
      </c>
      <c r="E100" s="302">
        <f>L100/1000</f>
        <v>180</v>
      </c>
      <c r="F100" s="302">
        <f>M100/1000</f>
        <v>180</v>
      </c>
      <c r="G100" s="303">
        <f>N100/1000</f>
        <v>121.88016</v>
      </c>
      <c r="H100" s="200">
        <f t="shared" si="16"/>
        <v>0.677112</v>
      </c>
      <c r="J100" s="182"/>
      <c r="K100" s="182"/>
      <c r="L100" s="359">
        <v>180000</v>
      </c>
      <c r="M100" s="358">
        <v>180000</v>
      </c>
      <c r="N100" s="360">
        <v>121880.16</v>
      </c>
      <c r="O100" s="182"/>
      <c r="P100" s="182"/>
      <c r="Q100" s="208"/>
      <c r="R100" s="182"/>
      <c r="S100" s="300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</row>
    <row r="101" spans="1:35" s="111" customFormat="1" ht="15" customHeight="1">
      <c r="A101" s="297"/>
      <c r="B101" s="151">
        <v>3729</v>
      </c>
      <c r="C101" s="73"/>
      <c r="D101" s="74" t="s">
        <v>186</v>
      </c>
      <c r="E101" s="253">
        <f>SUM(E102:E102)</f>
        <v>600</v>
      </c>
      <c r="F101" s="120">
        <f>SUM(F102:F102)</f>
        <v>1600</v>
      </c>
      <c r="G101" s="170">
        <f>SUM(G102:G102)</f>
        <v>1396.4293</v>
      </c>
      <c r="H101" s="197">
        <f>G101/F101</f>
        <v>0.8727683125</v>
      </c>
      <c r="J101" s="182"/>
      <c r="K101" s="182"/>
      <c r="L101" s="375"/>
      <c r="M101" s="369"/>
      <c r="N101" s="376"/>
      <c r="O101" s="182"/>
      <c r="P101" s="182"/>
      <c r="Q101" s="209"/>
      <c r="R101" s="182"/>
      <c r="S101" s="300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</row>
    <row r="102" spans="1:35" s="111" customFormat="1" ht="15" customHeight="1" thickBot="1">
      <c r="A102" s="297"/>
      <c r="B102" s="179"/>
      <c r="C102" s="162">
        <v>5169</v>
      </c>
      <c r="D102" s="259" t="s">
        <v>158</v>
      </c>
      <c r="E102" s="302">
        <f>L102/1000</f>
        <v>600</v>
      </c>
      <c r="F102" s="302">
        <f>M102/1000</f>
        <v>1600</v>
      </c>
      <c r="G102" s="303">
        <f>N102/1000</f>
        <v>1396.4293</v>
      </c>
      <c r="H102" s="203">
        <f>G102/F102</f>
        <v>0.8727683125</v>
      </c>
      <c r="J102" s="182"/>
      <c r="K102" s="182"/>
      <c r="L102" s="359">
        <v>600000</v>
      </c>
      <c r="M102" s="358">
        <v>1600000</v>
      </c>
      <c r="N102" s="360">
        <v>1396429.3</v>
      </c>
      <c r="O102" s="182"/>
      <c r="P102" s="182"/>
      <c r="Q102" s="210"/>
      <c r="R102" s="182"/>
      <c r="S102" s="300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</row>
    <row r="103" spans="1:35" s="111" customFormat="1" ht="15" customHeight="1">
      <c r="A103" s="297"/>
      <c r="B103" s="169">
        <v>3744</v>
      </c>
      <c r="C103" s="166"/>
      <c r="D103" s="144" t="s">
        <v>201</v>
      </c>
      <c r="E103" s="252">
        <f>SUM(E104:E104)</f>
        <v>0</v>
      </c>
      <c r="F103" s="116">
        <f>SUM(F104:F104)</f>
        <v>123</v>
      </c>
      <c r="G103" s="150">
        <f>SUM(G104:G104)</f>
        <v>112.2392</v>
      </c>
      <c r="H103" s="194">
        <f>G103/F103</f>
        <v>0.9125138211382113</v>
      </c>
      <c r="J103" s="182"/>
      <c r="K103" s="182"/>
      <c r="L103" s="375"/>
      <c r="M103" s="369"/>
      <c r="N103" s="376"/>
      <c r="O103" s="182"/>
      <c r="P103" s="182"/>
      <c r="Q103" s="210"/>
      <c r="R103" s="182"/>
      <c r="S103" s="300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</row>
    <row r="104" spans="1:35" s="111" customFormat="1" ht="15" customHeight="1" thickBot="1">
      <c r="A104" s="297"/>
      <c r="B104" s="171"/>
      <c r="C104" s="160">
        <v>6121</v>
      </c>
      <c r="D104" s="165" t="s">
        <v>19</v>
      </c>
      <c r="E104" s="302">
        <f>L104/1000</f>
        <v>0</v>
      </c>
      <c r="F104" s="302">
        <f>M104/1000</f>
        <v>123</v>
      </c>
      <c r="G104" s="303">
        <f>N104/1000</f>
        <v>112.2392</v>
      </c>
      <c r="H104" s="196">
        <f>G104/F104</f>
        <v>0.9125138211382113</v>
      </c>
      <c r="J104" s="182"/>
      <c r="K104" s="182"/>
      <c r="L104" s="359"/>
      <c r="M104" s="358">
        <v>123000</v>
      </c>
      <c r="N104" s="360">
        <v>112239.2</v>
      </c>
      <c r="O104" s="182"/>
      <c r="P104" s="182"/>
      <c r="Q104" s="210"/>
      <c r="R104" s="182"/>
      <c r="S104" s="300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</row>
    <row r="105" spans="1:35" s="111" customFormat="1" ht="15" customHeight="1">
      <c r="A105" s="297"/>
      <c r="B105" s="169" t="s">
        <v>80</v>
      </c>
      <c r="C105" s="166"/>
      <c r="D105" s="144" t="s">
        <v>81</v>
      </c>
      <c r="E105" s="252">
        <f>SUM(E106:E106)</f>
        <v>5820</v>
      </c>
      <c r="F105" s="116">
        <f>SUM(F106:F106)</f>
        <v>5297</v>
      </c>
      <c r="G105" s="150">
        <f>SUM(G106:G106)</f>
        <v>5123.7639500000005</v>
      </c>
      <c r="H105" s="194">
        <f aca="true" t="shared" si="18" ref="H105:H112">G105/F105</f>
        <v>0.9672954408155561</v>
      </c>
      <c r="J105" s="182"/>
      <c r="K105" s="182"/>
      <c r="L105" s="375"/>
      <c r="M105" s="369"/>
      <c r="N105" s="376"/>
      <c r="O105" s="182"/>
      <c r="P105" s="182"/>
      <c r="Q105" s="210"/>
      <c r="R105" s="182"/>
      <c r="S105" s="300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</row>
    <row r="106" spans="1:35" s="111" customFormat="1" ht="15" customHeight="1" thickBot="1">
      <c r="A106" s="297"/>
      <c r="B106" s="171"/>
      <c r="C106" s="160">
        <v>5169</v>
      </c>
      <c r="D106" s="250" t="s">
        <v>158</v>
      </c>
      <c r="E106" s="302">
        <f>L106/1000</f>
        <v>5820</v>
      </c>
      <c r="F106" s="302">
        <f>M106/1000</f>
        <v>5297</v>
      </c>
      <c r="G106" s="303">
        <f>N106/1000</f>
        <v>5123.7639500000005</v>
      </c>
      <c r="H106" s="196">
        <f t="shared" si="18"/>
        <v>0.9672954408155561</v>
      </c>
      <c r="J106" s="182"/>
      <c r="K106" s="182"/>
      <c r="L106" s="359">
        <v>5820000</v>
      </c>
      <c r="M106" s="358">
        <v>5297000</v>
      </c>
      <c r="N106" s="360">
        <v>5123763.95</v>
      </c>
      <c r="O106" s="182"/>
      <c r="P106" s="182"/>
      <c r="Q106" s="210"/>
      <c r="R106" s="182"/>
      <c r="S106" s="300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</row>
    <row r="107" spans="1:35" s="111" customFormat="1" ht="15" customHeight="1">
      <c r="A107" s="297"/>
      <c r="B107" s="169">
        <v>3749</v>
      </c>
      <c r="C107" s="166"/>
      <c r="D107" s="144" t="s">
        <v>194</v>
      </c>
      <c r="E107" s="252">
        <f>SUM(E108:E108)</f>
        <v>20</v>
      </c>
      <c r="F107" s="116">
        <f>SUM(F108:F108)</f>
        <v>20</v>
      </c>
      <c r="G107" s="150">
        <f>SUM(G108:G108)</f>
        <v>20</v>
      </c>
      <c r="H107" s="194">
        <f>G107/F107</f>
        <v>1</v>
      </c>
      <c r="J107" s="182"/>
      <c r="K107" s="182"/>
      <c r="L107" s="375"/>
      <c r="M107" s="369"/>
      <c r="N107" s="376"/>
      <c r="O107" s="182"/>
      <c r="P107" s="182"/>
      <c r="Q107" s="210"/>
      <c r="R107" s="182"/>
      <c r="S107" s="300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</row>
    <row r="108" spans="1:35" s="111" customFormat="1" ht="15" customHeight="1" thickBot="1">
      <c r="A108" s="297"/>
      <c r="B108" s="171"/>
      <c r="C108" s="160" t="s">
        <v>8</v>
      </c>
      <c r="D108" s="161" t="s">
        <v>9</v>
      </c>
      <c r="E108" s="302">
        <f>L108/1000</f>
        <v>20</v>
      </c>
      <c r="F108" s="302">
        <f>M108/1000</f>
        <v>20</v>
      </c>
      <c r="G108" s="303">
        <f>N108/1000</f>
        <v>20</v>
      </c>
      <c r="H108" s="196">
        <f>G108/F108</f>
        <v>1</v>
      </c>
      <c r="J108" s="182"/>
      <c r="K108" s="182"/>
      <c r="L108" s="359">
        <v>20000</v>
      </c>
      <c r="M108" s="358">
        <v>20000</v>
      </c>
      <c r="N108" s="360">
        <v>20000</v>
      </c>
      <c r="O108" s="182"/>
      <c r="P108" s="182"/>
      <c r="Q108" s="210"/>
      <c r="R108" s="182"/>
      <c r="S108" s="300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</row>
    <row r="109" spans="1:35" s="111" customFormat="1" ht="15" customHeight="1">
      <c r="A109" s="297"/>
      <c r="B109" s="173">
        <v>4174</v>
      </c>
      <c r="C109" s="172"/>
      <c r="D109" s="74" t="s">
        <v>173</v>
      </c>
      <c r="E109" s="253">
        <f>SUM(E110)</f>
        <v>500</v>
      </c>
      <c r="F109" s="120">
        <f>SUM(F110)</f>
        <v>220</v>
      </c>
      <c r="G109" s="170">
        <f>SUM(G110)</f>
        <v>225.606</v>
      </c>
      <c r="H109" s="197">
        <f t="shared" si="18"/>
        <v>1.0254818181818182</v>
      </c>
      <c r="J109" s="182"/>
      <c r="K109" s="182"/>
      <c r="L109" s="375"/>
      <c r="M109" s="369"/>
      <c r="N109" s="376"/>
      <c r="O109" s="182"/>
      <c r="P109" s="182"/>
      <c r="Q109" s="182"/>
      <c r="R109" s="182"/>
      <c r="S109" s="300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</row>
    <row r="110" spans="1:35" s="111" customFormat="1" ht="15" customHeight="1" thickBot="1">
      <c r="A110" s="297"/>
      <c r="B110" s="155"/>
      <c r="C110" s="245">
        <v>5410</v>
      </c>
      <c r="D110" s="244" t="s">
        <v>60</v>
      </c>
      <c r="E110" s="302">
        <f>L110/1000</f>
        <v>500</v>
      </c>
      <c r="F110" s="302">
        <f>M110/1000</f>
        <v>220</v>
      </c>
      <c r="G110" s="303">
        <f>N110/1000</f>
        <v>225.606</v>
      </c>
      <c r="H110" s="203">
        <f t="shared" si="18"/>
        <v>1.0254818181818182</v>
      </c>
      <c r="J110" s="182"/>
      <c r="K110" s="182"/>
      <c r="L110" s="359">
        <v>500000</v>
      </c>
      <c r="M110" s="358">
        <v>220000</v>
      </c>
      <c r="N110" s="360">
        <v>225606</v>
      </c>
      <c r="O110" s="182"/>
      <c r="P110" s="182"/>
      <c r="Q110" s="182"/>
      <c r="R110" s="182"/>
      <c r="S110" s="300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</row>
    <row r="111" spans="1:35" s="111" customFormat="1" ht="15" customHeight="1">
      <c r="A111" s="297"/>
      <c r="B111" s="174">
        <v>4175</v>
      </c>
      <c r="C111" s="260"/>
      <c r="D111" s="144" t="s">
        <v>106</v>
      </c>
      <c r="E111" s="252">
        <f>SUM(E112)</f>
        <v>27000</v>
      </c>
      <c r="F111" s="116">
        <f>SUM(F112)</f>
        <v>27430</v>
      </c>
      <c r="G111" s="150">
        <f>SUM(G112)</f>
        <v>25283.952</v>
      </c>
      <c r="H111" s="194">
        <f t="shared" si="18"/>
        <v>0.921762741523879</v>
      </c>
      <c r="J111" s="182"/>
      <c r="K111" s="182"/>
      <c r="L111" s="375"/>
      <c r="M111" s="369"/>
      <c r="N111" s="376"/>
      <c r="O111" s="182"/>
      <c r="P111" s="182"/>
      <c r="Q111" s="182"/>
      <c r="R111" s="182"/>
      <c r="S111" s="300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</row>
    <row r="112" spans="1:35" s="111" customFormat="1" ht="15" customHeight="1" thickBot="1">
      <c r="A112" s="297"/>
      <c r="B112" s="156"/>
      <c r="C112" s="160">
        <v>5410</v>
      </c>
      <c r="D112" s="158" t="s">
        <v>60</v>
      </c>
      <c r="E112" s="302">
        <f>L112/1000</f>
        <v>27000</v>
      </c>
      <c r="F112" s="302">
        <f>M112/1000</f>
        <v>27430</v>
      </c>
      <c r="G112" s="303">
        <f>N112/1000</f>
        <v>25283.952</v>
      </c>
      <c r="H112" s="196">
        <f t="shared" si="18"/>
        <v>0.921762741523879</v>
      </c>
      <c r="J112" s="182"/>
      <c r="K112" s="182"/>
      <c r="L112" s="359">
        <v>27000000</v>
      </c>
      <c r="M112" s="358">
        <v>27430000</v>
      </c>
      <c r="N112" s="360">
        <v>25283952</v>
      </c>
      <c r="O112" s="182"/>
      <c r="P112" s="182"/>
      <c r="Q112" s="182"/>
      <c r="R112" s="182"/>
      <c r="S112" s="300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</row>
    <row r="113" spans="1:35" s="111" customFormat="1" ht="15" customHeight="1">
      <c r="A113" s="297"/>
      <c r="B113" s="151">
        <v>4181</v>
      </c>
      <c r="C113" s="73"/>
      <c r="D113" s="74" t="s">
        <v>101</v>
      </c>
      <c r="E113" s="253">
        <f>SUM(E114)</f>
        <v>3000</v>
      </c>
      <c r="F113" s="120">
        <f>SUM(F114)</f>
        <v>3650</v>
      </c>
      <c r="G113" s="170">
        <f>SUM(G114)</f>
        <v>3730.522</v>
      </c>
      <c r="H113" s="197">
        <f aca="true" t="shared" si="19" ref="H113:H122">G113/F113</f>
        <v>1.0220608219178082</v>
      </c>
      <c r="J113" s="182"/>
      <c r="K113" s="182"/>
      <c r="L113" s="375"/>
      <c r="M113" s="369"/>
      <c r="N113" s="376"/>
      <c r="O113" s="182"/>
      <c r="P113" s="182"/>
      <c r="Q113" s="182"/>
      <c r="R113" s="182"/>
      <c r="S113" s="300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</row>
    <row r="114" spans="1:35" s="111" customFormat="1" ht="15" customHeight="1" thickBot="1">
      <c r="A114" s="297"/>
      <c r="B114" s="176"/>
      <c r="C114" s="160" t="s">
        <v>59</v>
      </c>
      <c r="D114" s="158" t="s">
        <v>60</v>
      </c>
      <c r="E114" s="302">
        <f>L114/1000</f>
        <v>3000</v>
      </c>
      <c r="F114" s="302">
        <f>M114/1000</f>
        <v>3650</v>
      </c>
      <c r="G114" s="303">
        <f>N114/1000</f>
        <v>3730.522</v>
      </c>
      <c r="H114" s="196">
        <f t="shared" si="19"/>
        <v>1.0220608219178082</v>
      </c>
      <c r="J114" s="182"/>
      <c r="K114" s="182"/>
      <c r="L114" s="359">
        <v>3000000</v>
      </c>
      <c r="M114" s="358">
        <v>3650000</v>
      </c>
      <c r="N114" s="360">
        <v>3730522</v>
      </c>
      <c r="O114" s="182"/>
      <c r="P114" s="182"/>
      <c r="Q114" s="182"/>
      <c r="R114" s="182"/>
      <c r="S114" s="300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</row>
    <row r="115" spans="1:35" s="111" customFormat="1" ht="15" customHeight="1">
      <c r="A115" s="297"/>
      <c r="B115" s="175">
        <v>4182</v>
      </c>
      <c r="C115" s="73"/>
      <c r="D115" s="74" t="s">
        <v>107</v>
      </c>
      <c r="E115" s="252">
        <f>SUM(E116)</f>
        <v>2500</v>
      </c>
      <c r="F115" s="116">
        <f>SUM(F116)</f>
        <v>1700</v>
      </c>
      <c r="G115" s="150">
        <f>SUM(G116)</f>
        <v>1420.774</v>
      </c>
      <c r="H115" s="197">
        <f t="shared" si="19"/>
        <v>0.8357494117647059</v>
      </c>
      <c r="J115" s="182"/>
      <c r="K115" s="182"/>
      <c r="L115" s="375"/>
      <c r="M115" s="369"/>
      <c r="N115" s="376"/>
      <c r="O115" s="182"/>
      <c r="P115" s="182"/>
      <c r="Q115" s="182"/>
      <c r="R115" s="182"/>
      <c r="S115" s="300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</row>
    <row r="116" spans="1:35" s="111" customFormat="1" ht="15" customHeight="1" thickBot="1">
      <c r="A116" s="297"/>
      <c r="B116" s="177"/>
      <c r="C116" s="160" t="s">
        <v>59</v>
      </c>
      <c r="D116" s="158" t="s">
        <v>60</v>
      </c>
      <c r="E116" s="302">
        <f>L116/1000</f>
        <v>2500</v>
      </c>
      <c r="F116" s="302">
        <f>M116/1000</f>
        <v>1700</v>
      </c>
      <c r="G116" s="303">
        <f>N116/1000</f>
        <v>1420.774</v>
      </c>
      <c r="H116" s="200">
        <f t="shared" si="19"/>
        <v>0.8357494117647059</v>
      </c>
      <c r="J116" s="182"/>
      <c r="K116" s="182"/>
      <c r="L116" s="359">
        <v>2500000</v>
      </c>
      <c r="M116" s="358">
        <v>1700000</v>
      </c>
      <c r="N116" s="360">
        <v>1420774</v>
      </c>
      <c r="O116" s="182"/>
      <c r="P116" s="182"/>
      <c r="Q116" s="182"/>
      <c r="R116" s="182"/>
      <c r="S116" s="300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</row>
    <row r="117" spans="1:35" s="111" customFormat="1" ht="15" customHeight="1">
      <c r="A117" s="297"/>
      <c r="B117" s="175" t="s">
        <v>82</v>
      </c>
      <c r="C117" s="166"/>
      <c r="D117" s="144" t="s">
        <v>174</v>
      </c>
      <c r="E117" s="253">
        <f>SUM(E118:E120)</f>
        <v>200</v>
      </c>
      <c r="F117" s="253">
        <f>SUM(F118:F120)</f>
        <v>200</v>
      </c>
      <c r="G117" s="253">
        <f>SUM(G118:G120)</f>
        <v>200</v>
      </c>
      <c r="H117" s="266">
        <f t="shared" si="19"/>
        <v>1</v>
      </c>
      <c r="J117" s="182"/>
      <c r="K117" s="182"/>
      <c r="L117" s="375"/>
      <c r="M117" s="369"/>
      <c r="N117" s="376"/>
      <c r="O117" s="182"/>
      <c r="P117" s="182"/>
      <c r="Q117" s="182"/>
      <c r="R117" s="182"/>
      <c r="S117" s="300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</row>
    <row r="118" spans="1:35" s="111" customFormat="1" ht="15" customHeight="1">
      <c r="A118" s="297"/>
      <c r="B118" s="178"/>
      <c r="C118" s="159" t="s">
        <v>8</v>
      </c>
      <c r="D118" s="143" t="s">
        <v>9</v>
      </c>
      <c r="E118" s="310">
        <f aca="true" t="shared" si="20" ref="E118:G120">L118/1000</f>
        <v>90</v>
      </c>
      <c r="F118" s="310">
        <f t="shared" si="20"/>
        <v>90</v>
      </c>
      <c r="G118" s="311">
        <f t="shared" si="20"/>
        <v>90</v>
      </c>
      <c r="H118" s="204">
        <f t="shared" si="19"/>
        <v>1</v>
      </c>
      <c r="J118" s="182"/>
      <c r="K118" s="182"/>
      <c r="L118" s="359">
        <v>90000</v>
      </c>
      <c r="M118" s="358">
        <v>90000</v>
      </c>
      <c r="N118" s="360">
        <v>90000</v>
      </c>
      <c r="O118" s="182"/>
      <c r="P118" s="182"/>
      <c r="Q118" s="182"/>
      <c r="R118" s="182"/>
      <c r="S118" s="300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</row>
    <row r="119" spans="1:35" s="111" customFormat="1" ht="15" customHeight="1">
      <c r="A119" s="297"/>
      <c r="B119" s="178"/>
      <c r="C119" s="159">
        <v>5223</v>
      </c>
      <c r="D119" s="119" t="s">
        <v>121</v>
      </c>
      <c r="E119" s="310">
        <f t="shared" si="20"/>
        <v>60</v>
      </c>
      <c r="F119" s="310">
        <f t="shared" si="20"/>
        <v>60</v>
      </c>
      <c r="G119" s="311">
        <f t="shared" si="20"/>
        <v>60</v>
      </c>
      <c r="H119" s="199">
        <f t="shared" si="19"/>
        <v>1</v>
      </c>
      <c r="J119" s="182"/>
      <c r="K119" s="182"/>
      <c r="L119" s="359">
        <v>60000</v>
      </c>
      <c r="M119" s="358">
        <v>60000</v>
      </c>
      <c r="N119" s="360">
        <v>60000</v>
      </c>
      <c r="O119" s="182"/>
      <c r="P119" s="182"/>
      <c r="Q119" s="182"/>
      <c r="R119" s="182"/>
      <c r="S119" s="300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</row>
    <row r="120" spans="1:35" s="111" customFormat="1" ht="15" customHeight="1" thickBot="1">
      <c r="A120" s="297"/>
      <c r="B120" s="146"/>
      <c r="C120" s="110" t="s">
        <v>34</v>
      </c>
      <c r="D120" s="261" t="s">
        <v>165</v>
      </c>
      <c r="E120" s="302">
        <f t="shared" si="20"/>
        <v>50</v>
      </c>
      <c r="F120" s="302">
        <f t="shared" si="20"/>
        <v>50</v>
      </c>
      <c r="G120" s="303">
        <f t="shared" si="20"/>
        <v>50</v>
      </c>
      <c r="H120" s="267">
        <f t="shared" si="19"/>
        <v>1</v>
      </c>
      <c r="J120" s="182"/>
      <c r="K120" s="301"/>
      <c r="L120" s="359">
        <v>50000</v>
      </c>
      <c r="M120" s="358">
        <v>50000</v>
      </c>
      <c r="N120" s="360">
        <v>50000</v>
      </c>
      <c r="O120" s="313"/>
      <c r="P120" s="314"/>
      <c r="Q120" s="182"/>
      <c r="R120" s="182"/>
      <c r="S120" s="300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</row>
    <row r="121" spans="1:35" s="111" customFormat="1" ht="15" customHeight="1">
      <c r="A121" s="297"/>
      <c r="B121" s="169">
        <v>4323</v>
      </c>
      <c r="C121" s="166"/>
      <c r="D121" s="144" t="s">
        <v>195</v>
      </c>
      <c r="E121" s="252">
        <f>SUM(E122:E122)</f>
        <v>30</v>
      </c>
      <c r="F121" s="116">
        <f>SUM(F122:F122)</f>
        <v>30</v>
      </c>
      <c r="G121" s="150">
        <f>SUM(G122:G122)</f>
        <v>30</v>
      </c>
      <c r="H121" s="194">
        <f t="shared" si="19"/>
        <v>1</v>
      </c>
      <c r="J121" s="182"/>
      <c r="K121" s="182"/>
      <c r="L121" s="375"/>
      <c r="M121" s="369"/>
      <c r="N121" s="376"/>
      <c r="O121" s="182"/>
      <c r="P121" s="182"/>
      <c r="Q121" s="182"/>
      <c r="R121" s="182"/>
      <c r="S121" s="300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</row>
    <row r="122" spans="1:35" s="111" customFormat="1" ht="15" customHeight="1" thickBot="1">
      <c r="A122" s="297"/>
      <c r="B122" s="156"/>
      <c r="C122" s="160" t="s">
        <v>8</v>
      </c>
      <c r="D122" s="158" t="s">
        <v>9</v>
      </c>
      <c r="E122" s="302">
        <f>L122/1000</f>
        <v>30</v>
      </c>
      <c r="F122" s="302">
        <f>M122/1000</f>
        <v>30</v>
      </c>
      <c r="G122" s="303">
        <f>N122/1000</f>
        <v>30</v>
      </c>
      <c r="H122" s="200">
        <f t="shared" si="19"/>
        <v>1</v>
      </c>
      <c r="J122" s="182"/>
      <c r="K122" s="182"/>
      <c r="L122" s="359">
        <v>30000</v>
      </c>
      <c r="M122" s="358">
        <v>30000</v>
      </c>
      <c r="N122" s="360">
        <v>30000</v>
      </c>
      <c r="O122" s="182"/>
      <c r="P122" s="182"/>
      <c r="Q122" s="182"/>
      <c r="R122" s="182"/>
      <c r="S122" s="300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</row>
    <row r="123" spans="1:35" s="111" customFormat="1" ht="15" customHeight="1">
      <c r="A123" s="297"/>
      <c r="B123" s="169" t="s">
        <v>83</v>
      </c>
      <c r="C123" s="166"/>
      <c r="D123" s="144" t="s">
        <v>84</v>
      </c>
      <c r="E123" s="252">
        <f>SUM(E124:E124)</f>
        <v>100</v>
      </c>
      <c r="F123" s="116">
        <f>SUM(F124:F124)</f>
        <v>100</v>
      </c>
      <c r="G123" s="150">
        <f>SUM(G124:G124)</f>
        <v>100</v>
      </c>
      <c r="H123" s="194">
        <f>G123/F123</f>
        <v>1</v>
      </c>
      <c r="J123" s="182"/>
      <c r="K123" s="182"/>
      <c r="L123" s="375"/>
      <c r="M123" s="369"/>
      <c r="N123" s="376"/>
      <c r="O123" s="182"/>
      <c r="P123" s="182"/>
      <c r="Q123" s="182"/>
      <c r="R123" s="182"/>
      <c r="S123" s="300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</row>
    <row r="124" spans="1:35" s="111" customFormat="1" ht="15" customHeight="1" thickBot="1">
      <c r="A124" s="297"/>
      <c r="B124" s="156"/>
      <c r="C124" s="160" t="s">
        <v>8</v>
      </c>
      <c r="D124" s="158" t="s">
        <v>9</v>
      </c>
      <c r="E124" s="302">
        <f>L124/1000</f>
        <v>100</v>
      </c>
      <c r="F124" s="302">
        <f>M124/1000</f>
        <v>100</v>
      </c>
      <c r="G124" s="303">
        <f>N124/1000</f>
        <v>100</v>
      </c>
      <c r="H124" s="200">
        <f>G124/F124</f>
        <v>1</v>
      </c>
      <c r="J124" s="182"/>
      <c r="K124" s="182"/>
      <c r="L124" s="359">
        <v>100000</v>
      </c>
      <c r="M124" s="358">
        <v>100000</v>
      </c>
      <c r="N124" s="360">
        <v>100000</v>
      </c>
      <c r="O124" s="182"/>
      <c r="P124" s="182"/>
      <c r="Q124" s="182"/>
      <c r="R124" s="182"/>
      <c r="S124" s="300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</row>
    <row r="125" spans="1:35" s="111" customFormat="1" ht="15" customHeight="1">
      <c r="A125" s="297"/>
      <c r="B125" s="151">
        <v>4349</v>
      </c>
      <c r="C125" s="73"/>
      <c r="D125" s="74" t="s">
        <v>175</v>
      </c>
      <c r="E125" s="253">
        <f>SUM(E126:E127)</f>
        <v>5</v>
      </c>
      <c r="F125" s="253">
        <f>SUM(F126:F127)</f>
        <v>5</v>
      </c>
      <c r="G125" s="253">
        <f>SUM(G126:G127)</f>
        <v>1.6435</v>
      </c>
      <c r="H125" s="266">
        <f>G125/F125</f>
        <v>0.3287</v>
      </c>
      <c r="J125" s="182"/>
      <c r="K125" s="182"/>
      <c r="L125" s="375"/>
      <c r="M125" s="369"/>
      <c r="N125" s="376"/>
      <c r="O125" s="182"/>
      <c r="P125" s="182"/>
      <c r="Q125" s="182"/>
      <c r="R125" s="182"/>
      <c r="S125" s="300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</row>
    <row r="126" spans="1:35" s="111" customFormat="1" ht="15" customHeight="1">
      <c r="A126" s="297"/>
      <c r="B126" s="178"/>
      <c r="C126" s="139" t="s">
        <v>46</v>
      </c>
      <c r="D126" s="119" t="s">
        <v>58</v>
      </c>
      <c r="E126" s="310">
        <f aca="true" t="shared" si="21" ref="E126:G127">L126/1000</f>
        <v>0</v>
      </c>
      <c r="F126" s="310">
        <f t="shared" si="21"/>
        <v>5</v>
      </c>
      <c r="G126" s="310">
        <f t="shared" si="21"/>
        <v>1.6435</v>
      </c>
      <c r="H126" s="199">
        <f>G126/F126</f>
        <v>0.3287</v>
      </c>
      <c r="J126" s="182"/>
      <c r="K126" s="182"/>
      <c r="L126" s="359"/>
      <c r="M126" s="358">
        <v>5000</v>
      </c>
      <c r="N126" s="360">
        <v>1643.5</v>
      </c>
      <c r="O126" s="182"/>
      <c r="P126" s="182"/>
      <c r="Q126" s="182"/>
      <c r="R126" s="182"/>
      <c r="S126" s="300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</row>
    <row r="127" spans="1:35" s="111" customFormat="1" ht="15" customHeight="1" thickBot="1">
      <c r="A127" s="297"/>
      <c r="B127" s="163"/>
      <c r="C127" s="162">
        <v>5499</v>
      </c>
      <c r="D127" s="255" t="s">
        <v>90</v>
      </c>
      <c r="E127" s="302">
        <f t="shared" si="21"/>
        <v>5</v>
      </c>
      <c r="F127" s="302">
        <f t="shared" si="21"/>
        <v>0</v>
      </c>
      <c r="G127" s="302">
        <f t="shared" si="21"/>
        <v>0</v>
      </c>
      <c r="H127" s="267" t="s">
        <v>2</v>
      </c>
      <c r="J127" s="182"/>
      <c r="K127" s="182"/>
      <c r="L127" s="359">
        <v>5000</v>
      </c>
      <c r="M127" s="358"/>
      <c r="N127" s="360"/>
      <c r="O127" s="182"/>
      <c r="P127" s="182"/>
      <c r="Q127" s="182"/>
      <c r="R127" s="182"/>
      <c r="S127" s="300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</row>
    <row r="128" spans="1:35" s="111" customFormat="1" ht="15" customHeight="1">
      <c r="A128" s="297"/>
      <c r="B128" s="169">
        <v>5519</v>
      </c>
      <c r="C128" s="166"/>
      <c r="D128" s="144" t="s">
        <v>176</v>
      </c>
      <c r="E128" s="252">
        <f>SUM(E129:E129)</f>
        <v>120</v>
      </c>
      <c r="F128" s="116">
        <f>SUM(F129:F129)</f>
        <v>120</v>
      </c>
      <c r="G128" s="150">
        <f>SUM(G129:G129)</f>
        <v>105.57169999999999</v>
      </c>
      <c r="H128" s="194">
        <f aca="true" t="shared" si="22" ref="H128:H139">G128/F128</f>
        <v>0.8797641666666666</v>
      </c>
      <c r="J128" s="182"/>
      <c r="K128" s="182"/>
      <c r="L128" s="375"/>
      <c r="M128" s="369"/>
      <c r="N128" s="376"/>
      <c r="O128" s="182"/>
      <c r="P128" s="182"/>
      <c r="Q128" s="182"/>
      <c r="R128" s="182"/>
      <c r="S128" s="300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</row>
    <row r="129" spans="1:35" s="111" customFormat="1" ht="15" customHeight="1" thickBot="1">
      <c r="A129" s="297"/>
      <c r="B129" s="177"/>
      <c r="C129" s="160">
        <v>5169</v>
      </c>
      <c r="D129" s="158" t="s">
        <v>72</v>
      </c>
      <c r="E129" s="302">
        <f>L129/1000</f>
        <v>120</v>
      </c>
      <c r="F129" s="302">
        <f>M129/1000</f>
        <v>120</v>
      </c>
      <c r="G129" s="303">
        <f>N129/1000</f>
        <v>105.57169999999999</v>
      </c>
      <c r="H129" s="200">
        <f t="shared" si="22"/>
        <v>0.8797641666666666</v>
      </c>
      <c r="J129" s="182"/>
      <c r="K129" s="182"/>
      <c r="L129" s="359">
        <v>120000</v>
      </c>
      <c r="M129" s="358">
        <v>120000</v>
      </c>
      <c r="N129" s="360">
        <v>105571.7</v>
      </c>
      <c r="O129" s="182"/>
      <c r="P129" s="182"/>
      <c r="Q129" s="182"/>
      <c r="R129" s="182"/>
      <c r="S129" s="300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</row>
    <row r="130" spans="1:35" s="111" customFormat="1" ht="15" customHeight="1">
      <c r="A130" s="182"/>
      <c r="B130" s="169" t="s">
        <v>85</v>
      </c>
      <c r="C130" s="180"/>
      <c r="D130" s="144" t="s">
        <v>177</v>
      </c>
      <c r="E130" s="252">
        <f>SUM(E131:E139)</f>
        <v>2999</v>
      </c>
      <c r="F130" s="116">
        <f>SUM(F131:F139)</f>
        <v>2989</v>
      </c>
      <c r="G130" s="150">
        <f>SUM(G131:G139)</f>
        <v>2856.4065</v>
      </c>
      <c r="H130" s="194">
        <f t="shared" si="22"/>
        <v>0.9556395115423219</v>
      </c>
      <c r="J130" s="182"/>
      <c r="K130" s="182"/>
      <c r="L130" s="375"/>
      <c r="M130" s="369"/>
      <c r="N130" s="376"/>
      <c r="O130" s="182"/>
      <c r="P130" s="182"/>
      <c r="Q130" s="182"/>
      <c r="R130" s="182"/>
      <c r="S130" s="300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</row>
    <row r="131" spans="1:35" s="111" customFormat="1" ht="15" customHeight="1">
      <c r="A131" s="182"/>
      <c r="B131" s="155"/>
      <c r="C131" s="181">
        <v>5021</v>
      </c>
      <c r="D131" s="130" t="s">
        <v>6</v>
      </c>
      <c r="E131" s="310">
        <f aca="true" t="shared" si="23" ref="E131:E136">L131/1000</f>
        <v>70</v>
      </c>
      <c r="F131" s="310">
        <f aca="true" t="shared" si="24" ref="F131:F136">M131/1000</f>
        <v>70</v>
      </c>
      <c r="G131" s="311">
        <f aca="true" t="shared" si="25" ref="G131:G136">N131/1000</f>
        <v>69.9</v>
      </c>
      <c r="H131" s="201">
        <f t="shared" si="22"/>
        <v>0.9985714285714287</v>
      </c>
      <c r="I131" s="182"/>
      <c r="J131" s="182"/>
      <c r="K131">
        <v>5021</v>
      </c>
      <c r="L131" s="359">
        <v>70000</v>
      </c>
      <c r="M131" s="358">
        <v>70000</v>
      </c>
      <c r="N131" s="360">
        <v>69900</v>
      </c>
      <c r="O131" s="182"/>
      <c r="P131" s="182"/>
      <c r="Q131" s="182"/>
      <c r="R131" s="182"/>
      <c r="S131" s="300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</row>
    <row r="132" spans="1:35" s="111" customFormat="1" ht="15" customHeight="1">
      <c r="A132" s="182"/>
      <c r="B132" s="155"/>
      <c r="C132" s="181">
        <v>5023</v>
      </c>
      <c r="D132" s="143" t="s">
        <v>103</v>
      </c>
      <c r="E132" s="310">
        <f t="shared" si="23"/>
        <v>2100</v>
      </c>
      <c r="F132" s="310">
        <f t="shared" si="24"/>
        <v>2100</v>
      </c>
      <c r="G132" s="311">
        <f t="shared" si="25"/>
        <v>2095.069</v>
      </c>
      <c r="H132" s="201">
        <f t="shared" si="22"/>
        <v>0.9976519047619048</v>
      </c>
      <c r="I132" s="182"/>
      <c r="J132" s="182"/>
      <c r="K132">
        <v>5023</v>
      </c>
      <c r="L132" s="359">
        <v>2100000</v>
      </c>
      <c r="M132" s="358">
        <v>2100000</v>
      </c>
      <c r="N132" s="360">
        <v>2095069</v>
      </c>
      <c r="O132" s="182"/>
      <c r="P132" s="182"/>
      <c r="Q132" s="182"/>
      <c r="R132" s="182"/>
      <c r="S132" s="300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</row>
    <row r="133" spans="1:35" s="111" customFormat="1" ht="15" customHeight="1">
      <c r="A133" s="182"/>
      <c r="B133" s="155"/>
      <c r="C133" s="181">
        <v>5031</v>
      </c>
      <c r="D133" s="143" t="s">
        <v>180</v>
      </c>
      <c r="E133" s="310">
        <f t="shared" si="23"/>
        <v>427</v>
      </c>
      <c r="F133" s="310">
        <f t="shared" si="24"/>
        <v>427</v>
      </c>
      <c r="G133" s="311">
        <f t="shared" si="25"/>
        <v>425.534</v>
      </c>
      <c r="H133" s="201">
        <f t="shared" si="22"/>
        <v>0.9965667447306792</v>
      </c>
      <c r="I133" s="182"/>
      <c r="J133" s="182"/>
      <c r="K133">
        <v>5031</v>
      </c>
      <c r="L133" s="359">
        <v>427000</v>
      </c>
      <c r="M133" s="358">
        <v>427000</v>
      </c>
      <c r="N133" s="360">
        <v>425534</v>
      </c>
      <c r="O133" s="182"/>
      <c r="P133" s="182"/>
      <c r="Q133" s="182"/>
      <c r="R133" s="182"/>
      <c r="S133" s="300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</row>
    <row r="134" spans="1:35" s="111" customFormat="1" ht="15" customHeight="1">
      <c r="A134" s="182"/>
      <c r="B134" s="155"/>
      <c r="C134" s="183">
        <v>5032</v>
      </c>
      <c r="D134" s="143" t="s">
        <v>102</v>
      </c>
      <c r="E134" s="310">
        <f t="shared" si="23"/>
        <v>147</v>
      </c>
      <c r="F134" s="310">
        <f t="shared" si="24"/>
        <v>147</v>
      </c>
      <c r="G134" s="311">
        <f t="shared" si="25"/>
        <v>147.318</v>
      </c>
      <c r="H134" s="195">
        <f t="shared" si="22"/>
        <v>1.0021632653061225</v>
      </c>
      <c r="I134" s="182"/>
      <c r="J134" s="182"/>
      <c r="K134">
        <v>5032</v>
      </c>
      <c r="L134" s="359">
        <v>147000</v>
      </c>
      <c r="M134" s="358">
        <v>147000</v>
      </c>
      <c r="N134" s="360">
        <v>147318</v>
      </c>
      <c r="O134" s="182"/>
      <c r="P134" s="182"/>
      <c r="Q134" s="182"/>
      <c r="R134" s="182"/>
      <c r="S134" s="300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</row>
    <row r="135" spans="1:35" s="111" customFormat="1" ht="15" customHeight="1">
      <c r="A135" s="182"/>
      <c r="B135" s="155"/>
      <c r="C135" s="184" t="s">
        <v>32</v>
      </c>
      <c r="D135" s="130" t="s">
        <v>33</v>
      </c>
      <c r="E135" s="310">
        <f t="shared" si="23"/>
        <v>15</v>
      </c>
      <c r="F135" s="310">
        <f t="shared" si="24"/>
        <v>5</v>
      </c>
      <c r="G135" s="311">
        <f t="shared" si="25"/>
        <v>3.55</v>
      </c>
      <c r="H135" s="201">
        <f t="shared" si="22"/>
        <v>0.71</v>
      </c>
      <c r="I135" s="182"/>
      <c r="J135" s="182"/>
      <c r="K135">
        <v>5167</v>
      </c>
      <c r="L135" s="359">
        <v>15000</v>
      </c>
      <c r="M135" s="358">
        <v>5000</v>
      </c>
      <c r="N135" s="360">
        <v>3550</v>
      </c>
      <c r="O135" s="182"/>
      <c r="P135" s="182"/>
      <c r="Q135" s="182"/>
      <c r="R135" s="182"/>
      <c r="S135" s="300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</row>
    <row r="136" spans="1:35" s="111" customFormat="1" ht="15" customHeight="1">
      <c r="A136" s="182"/>
      <c r="B136" s="155"/>
      <c r="C136" s="185" t="s">
        <v>13</v>
      </c>
      <c r="D136" s="247" t="s">
        <v>158</v>
      </c>
      <c r="E136" s="310">
        <f t="shared" si="23"/>
        <v>170</v>
      </c>
      <c r="F136" s="310">
        <f t="shared" si="24"/>
        <v>170</v>
      </c>
      <c r="G136" s="311">
        <f t="shared" si="25"/>
        <v>86.365</v>
      </c>
      <c r="H136" s="201">
        <f t="shared" si="22"/>
        <v>0.5080294117647058</v>
      </c>
      <c r="I136" s="182"/>
      <c r="J136" s="182"/>
      <c r="K136">
        <v>5169</v>
      </c>
      <c r="L136" s="359">
        <v>170000</v>
      </c>
      <c r="M136" s="358">
        <v>170000</v>
      </c>
      <c r="N136" s="360">
        <v>86365</v>
      </c>
      <c r="O136" s="182"/>
      <c r="P136" s="182"/>
      <c r="Q136" s="182"/>
      <c r="R136" s="182"/>
      <c r="S136" s="300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</row>
    <row r="137" spans="1:35" s="111" customFormat="1" ht="15" customHeight="1">
      <c r="A137" s="182"/>
      <c r="B137" s="155"/>
      <c r="C137" s="154" t="s">
        <v>39</v>
      </c>
      <c r="D137" s="143" t="s">
        <v>40</v>
      </c>
      <c r="E137" s="310">
        <f aca="true" t="shared" si="26" ref="E137:G139">L137/1000</f>
        <v>20</v>
      </c>
      <c r="F137" s="310">
        <f t="shared" si="26"/>
        <v>20</v>
      </c>
      <c r="G137" s="311">
        <f t="shared" si="26"/>
        <v>0.382</v>
      </c>
      <c r="H137" s="201">
        <f t="shared" si="22"/>
        <v>0.0191</v>
      </c>
      <c r="I137" s="182"/>
      <c r="J137" s="182"/>
      <c r="K137">
        <v>5173</v>
      </c>
      <c r="L137" s="359">
        <v>20000</v>
      </c>
      <c r="M137" s="358">
        <v>20000</v>
      </c>
      <c r="N137" s="360">
        <v>382</v>
      </c>
      <c r="O137" s="182"/>
      <c r="P137" s="182"/>
      <c r="Q137" s="182"/>
      <c r="R137" s="182"/>
      <c r="S137" s="300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</row>
    <row r="138" spans="1:35" s="111" customFormat="1" ht="15" customHeight="1">
      <c r="A138" s="182"/>
      <c r="B138" s="155"/>
      <c r="C138" s="154" t="s">
        <v>41</v>
      </c>
      <c r="D138" s="143" t="s">
        <v>42</v>
      </c>
      <c r="E138" s="310">
        <f t="shared" si="26"/>
        <v>30</v>
      </c>
      <c r="F138" s="310">
        <f t="shared" si="26"/>
        <v>30</v>
      </c>
      <c r="G138" s="311">
        <f t="shared" si="26"/>
        <v>13.7825</v>
      </c>
      <c r="H138" s="201">
        <f t="shared" si="22"/>
        <v>0.4594166666666667</v>
      </c>
      <c r="J138" s="182"/>
      <c r="K138">
        <v>5175</v>
      </c>
      <c r="L138" s="359">
        <v>30000</v>
      </c>
      <c r="M138" s="358">
        <v>30000</v>
      </c>
      <c r="N138" s="360">
        <v>13782.5</v>
      </c>
      <c r="O138" s="182"/>
      <c r="P138" s="182"/>
      <c r="Q138" s="182"/>
      <c r="R138" s="182"/>
      <c r="S138" s="300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</row>
    <row r="139" spans="1:35" s="111" customFormat="1" ht="15" customHeight="1" thickBot="1">
      <c r="A139" s="182"/>
      <c r="B139" s="156"/>
      <c r="C139" s="157" t="s">
        <v>46</v>
      </c>
      <c r="D139" s="158" t="s">
        <v>47</v>
      </c>
      <c r="E139" s="302">
        <f t="shared" si="26"/>
        <v>20</v>
      </c>
      <c r="F139" s="302">
        <f t="shared" si="26"/>
        <v>20</v>
      </c>
      <c r="G139" s="303">
        <f t="shared" si="26"/>
        <v>14.506</v>
      </c>
      <c r="H139" s="200">
        <f t="shared" si="22"/>
        <v>0.7253000000000001</v>
      </c>
      <c r="J139" s="182"/>
      <c r="K139">
        <v>5194</v>
      </c>
      <c r="L139" s="359">
        <v>20000</v>
      </c>
      <c r="M139" s="358">
        <v>20000</v>
      </c>
      <c r="N139" s="360">
        <v>14506</v>
      </c>
      <c r="O139" s="182"/>
      <c r="P139" s="182"/>
      <c r="Q139" s="182"/>
      <c r="R139" s="182"/>
      <c r="S139" s="300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</row>
    <row r="140" spans="1:35" s="111" customFormat="1" ht="15" customHeight="1">
      <c r="A140" s="297"/>
      <c r="B140" s="129" t="s">
        <v>86</v>
      </c>
      <c r="C140" s="138"/>
      <c r="D140" s="135" t="s">
        <v>5</v>
      </c>
      <c r="E140" s="253">
        <f>SUM(E141:E181)</f>
        <v>24242</v>
      </c>
      <c r="F140" s="120">
        <f>SUM(F141:F181)</f>
        <v>26705.6</v>
      </c>
      <c r="G140" s="170">
        <f>SUM(G141:G181)</f>
        <v>22864.82073</v>
      </c>
      <c r="H140" s="316">
        <f aca="true" t="shared" si="27" ref="H140:H145">G140/F140</f>
        <v>0.8561807534749266</v>
      </c>
      <c r="J140" s="182"/>
      <c r="K140" s="186"/>
      <c r="L140" s="377"/>
      <c r="M140" s="365"/>
      <c r="N140" s="378"/>
      <c r="O140" s="208"/>
      <c r="P140" s="208"/>
      <c r="Q140" s="182"/>
      <c r="R140" s="182"/>
      <c r="S140" s="300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</row>
    <row r="141" spans="1:35" s="111" customFormat="1" ht="15" customHeight="1">
      <c r="A141" s="297"/>
      <c r="B141" s="126"/>
      <c r="C141" s="187">
        <v>5011</v>
      </c>
      <c r="D141" s="188" t="s">
        <v>104</v>
      </c>
      <c r="E141" s="310">
        <f aca="true" t="shared" si="28" ref="E141:E178">L141/1000</f>
        <v>11700</v>
      </c>
      <c r="F141" s="310">
        <f aca="true" t="shared" si="29" ref="F141:F178">M141/1000</f>
        <v>12059</v>
      </c>
      <c r="G141" s="311">
        <f aca="true" t="shared" si="30" ref="G141:G178">N141/1000</f>
        <v>11969.418</v>
      </c>
      <c r="H141" s="317">
        <f t="shared" si="27"/>
        <v>0.9925713574923294</v>
      </c>
      <c r="J141" s="182"/>
      <c r="K141">
        <v>5011</v>
      </c>
      <c r="L141" s="359">
        <v>11700000</v>
      </c>
      <c r="M141" s="358">
        <v>12059000</v>
      </c>
      <c r="N141" s="360">
        <v>11969418</v>
      </c>
      <c r="O141" s="212"/>
      <c r="P141" s="209"/>
      <c r="Q141" s="182"/>
      <c r="R141" s="182"/>
      <c r="S141" s="300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</row>
    <row r="142" spans="1:35" s="111" customFormat="1" ht="15" customHeight="1">
      <c r="A142" s="297"/>
      <c r="B142" s="126"/>
      <c r="C142" s="189">
        <v>5021</v>
      </c>
      <c r="D142" s="188" t="s">
        <v>6</v>
      </c>
      <c r="E142" s="310">
        <f t="shared" si="28"/>
        <v>420</v>
      </c>
      <c r="F142" s="310">
        <f t="shared" si="29"/>
        <v>420</v>
      </c>
      <c r="G142" s="311">
        <f t="shared" si="30"/>
        <v>368.089</v>
      </c>
      <c r="H142" s="317">
        <f t="shared" si="27"/>
        <v>0.876402380952381</v>
      </c>
      <c r="J142" s="182"/>
      <c r="K142">
        <v>5021</v>
      </c>
      <c r="L142" s="359">
        <v>420000</v>
      </c>
      <c r="M142" s="358">
        <v>420000</v>
      </c>
      <c r="N142" s="360">
        <v>368089</v>
      </c>
      <c r="O142" s="213"/>
      <c r="P142" s="210"/>
      <c r="Q142" s="182"/>
      <c r="R142" s="182"/>
      <c r="S142" s="300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</row>
    <row r="143" spans="1:35" s="111" customFormat="1" ht="15" customHeight="1">
      <c r="A143" s="297"/>
      <c r="B143" s="126"/>
      <c r="C143" s="189">
        <v>5031</v>
      </c>
      <c r="D143" s="143" t="s">
        <v>180</v>
      </c>
      <c r="E143" s="310">
        <f t="shared" si="28"/>
        <v>3120</v>
      </c>
      <c r="F143" s="310">
        <f t="shared" si="29"/>
        <v>3208</v>
      </c>
      <c r="G143" s="311">
        <f t="shared" si="30"/>
        <v>3207.493</v>
      </c>
      <c r="H143" s="317">
        <f t="shared" si="27"/>
        <v>0.999841957605985</v>
      </c>
      <c r="J143" s="182"/>
      <c r="K143">
        <v>5031</v>
      </c>
      <c r="L143" s="359">
        <v>3120000</v>
      </c>
      <c r="M143" s="358">
        <v>3208000</v>
      </c>
      <c r="N143" s="360">
        <v>3207493</v>
      </c>
      <c r="O143" s="213"/>
      <c r="P143" s="210"/>
      <c r="Q143" s="182"/>
      <c r="R143" s="182"/>
      <c r="S143" s="300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</row>
    <row r="144" spans="1:35" s="111" customFormat="1" ht="15" customHeight="1">
      <c r="A144" s="297"/>
      <c r="B144" s="126"/>
      <c r="C144" s="189">
        <v>5032</v>
      </c>
      <c r="D144" s="143" t="s">
        <v>102</v>
      </c>
      <c r="E144" s="310">
        <f t="shared" si="28"/>
        <v>1080</v>
      </c>
      <c r="F144" s="310">
        <f t="shared" si="29"/>
        <v>1111</v>
      </c>
      <c r="G144" s="311">
        <f t="shared" si="30"/>
        <v>1111.045</v>
      </c>
      <c r="H144" s="317">
        <f t="shared" si="27"/>
        <v>1.000040504050405</v>
      </c>
      <c r="J144" s="182"/>
      <c r="K144">
        <v>5032</v>
      </c>
      <c r="L144" s="359">
        <v>1080000</v>
      </c>
      <c r="M144" s="358">
        <v>1111000</v>
      </c>
      <c r="N144" s="360">
        <v>1111045</v>
      </c>
      <c r="O144" s="318"/>
      <c r="P144" s="319"/>
      <c r="Q144" s="182"/>
      <c r="R144" s="182"/>
      <c r="S144" s="300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</row>
    <row r="145" spans="1:35" s="111" customFormat="1" ht="15" customHeight="1">
      <c r="A145" s="297"/>
      <c r="B145" s="126"/>
      <c r="C145" s="189">
        <v>5038</v>
      </c>
      <c r="D145" s="119" t="s">
        <v>14</v>
      </c>
      <c r="E145" s="310">
        <f t="shared" si="28"/>
        <v>70</v>
      </c>
      <c r="F145" s="310">
        <f t="shared" si="29"/>
        <v>70</v>
      </c>
      <c r="G145" s="311">
        <f t="shared" si="30"/>
        <v>59.97</v>
      </c>
      <c r="H145" s="317">
        <f t="shared" si="27"/>
        <v>0.8567142857142857</v>
      </c>
      <c r="J145" s="182"/>
      <c r="K145">
        <v>5038</v>
      </c>
      <c r="L145" s="359">
        <v>70000</v>
      </c>
      <c r="M145" s="358">
        <v>70000</v>
      </c>
      <c r="N145" s="360">
        <v>59970</v>
      </c>
      <c r="O145" s="182"/>
      <c r="P145" s="182"/>
      <c r="Q145" s="182"/>
      <c r="R145" s="182"/>
      <c r="S145" s="300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</row>
    <row r="146" spans="1:35" s="111" customFormat="1" ht="15" customHeight="1">
      <c r="A146" s="297"/>
      <c r="B146" s="146"/>
      <c r="C146" s="139">
        <v>5132</v>
      </c>
      <c r="D146" s="119" t="s">
        <v>17</v>
      </c>
      <c r="E146" s="310">
        <f t="shared" si="28"/>
        <v>30</v>
      </c>
      <c r="F146" s="310">
        <f t="shared" si="29"/>
        <v>30</v>
      </c>
      <c r="G146" s="311">
        <f t="shared" si="30"/>
        <v>5.887</v>
      </c>
      <c r="H146" s="317">
        <f aca="true" t="shared" si="31" ref="H146:H151">G146/F146</f>
        <v>0.19623333333333332</v>
      </c>
      <c r="J146" s="182"/>
      <c r="K146">
        <v>5132</v>
      </c>
      <c r="L146" s="359">
        <v>30000</v>
      </c>
      <c r="M146" s="358">
        <v>30000</v>
      </c>
      <c r="N146" s="360">
        <v>5887</v>
      </c>
      <c r="O146" s="182"/>
      <c r="P146" s="182"/>
      <c r="Q146" s="182"/>
      <c r="R146" s="182"/>
      <c r="S146" s="300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</row>
    <row r="147" spans="1:35" s="111" customFormat="1" ht="15" customHeight="1">
      <c r="A147" s="297"/>
      <c r="B147" s="146"/>
      <c r="C147" s="139" t="s">
        <v>20</v>
      </c>
      <c r="D147" s="119" t="s">
        <v>161</v>
      </c>
      <c r="E147" s="310">
        <f t="shared" si="28"/>
        <v>80</v>
      </c>
      <c r="F147" s="310">
        <f t="shared" si="29"/>
        <v>80</v>
      </c>
      <c r="G147" s="311">
        <f t="shared" si="30"/>
        <v>58.6181</v>
      </c>
      <c r="H147" s="317">
        <f t="shared" si="31"/>
        <v>0.73272625</v>
      </c>
      <c r="J147" s="182"/>
      <c r="K147">
        <v>5136</v>
      </c>
      <c r="L147" s="359">
        <v>80000</v>
      </c>
      <c r="M147" s="358">
        <v>80000</v>
      </c>
      <c r="N147" s="360">
        <v>58618.1</v>
      </c>
      <c r="O147" s="182"/>
      <c r="P147" s="182"/>
      <c r="Q147" s="182"/>
      <c r="R147" s="182"/>
      <c r="S147" s="300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</row>
    <row r="148" spans="1:35" s="111" customFormat="1" ht="15" customHeight="1">
      <c r="A148" s="182"/>
      <c r="B148" s="146"/>
      <c r="C148" s="139" t="s">
        <v>30</v>
      </c>
      <c r="D148" s="149" t="s">
        <v>131</v>
      </c>
      <c r="E148" s="310">
        <f t="shared" si="28"/>
        <v>200</v>
      </c>
      <c r="F148" s="310">
        <f t="shared" si="29"/>
        <v>281</v>
      </c>
      <c r="G148" s="311">
        <f t="shared" si="30"/>
        <v>276.1823</v>
      </c>
      <c r="H148" s="317">
        <f t="shared" si="31"/>
        <v>0.9828551601423487</v>
      </c>
      <c r="J148" s="182"/>
      <c r="K148">
        <v>5137</v>
      </c>
      <c r="L148" s="359">
        <v>200000</v>
      </c>
      <c r="M148" s="358">
        <v>281000</v>
      </c>
      <c r="N148" s="360">
        <v>276182.3</v>
      </c>
      <c r="O148" s="182"/>
      <c r="P148" s="182"/>
      <c r="Q148" s="182"/>
      <c r="R148" s="182"/>
      <c r="S148" s="300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</row>
    <row r="149" spans="1:35" s="111" customFormat="1" ht="15" customHeight="1">
      <c r="A149" s="182"/>
      <c r="B149" s="146"/>
      <c r="C149" s="139" t="s">
        <v>38</v>
      </c>
      <c r="D149" s="143" t="s">
        <v>162</v>
      </c>
      <c r="E149" s="310">
        <f t="shared" si="28"/>
        <v>910</v>
      </c>
      <c r="F149" s="310">
        <f t="shared" si="29"/>
        <v>711.6</v>
      </c>
      <c r="G149" s="311">
        <f t="shared" si="30"/>
        <v>490.0406</v>
      </c>
      <c r="H149" s="317">
        <f>G149/F149</f>
        <v>0.6886461495222035</v>
      </c>
      <c r="J149" s="182"/>
      <c r="K149">
        <v>5139</v>
      </c>
      <c r="L149" s="359">
        <v>910000</v>
      </c>
      <c r="M149" s="358">
        <v>711600</v>
      </c>
      <c r="N149" s="360">
        <v>490040.6</v>
      </c>
      <c r="O149" s="182"/>
      <c r="P149" s="182"/>
      <c r="Q149" s="182"/>
      <c r="R149" s="182"/>
      <c r="S149" s="300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</row>
    <row r="150" spans="1:35" s="111" customFormat="1" ht="15" customHeight="1">
      <c r="A150" s="297"/>
      <c r="B150" s="146"/>
      <c r="C150" s="190" t="s">
        <v>48</v>
      </c>
      <c r="D150" s="143" t="s">
        <v>163</v>
      </c>
      <c r="E150" s="310">
        <f t="shared" si="28"/>
        <v>120</v>
      </c>
      <c r="F150" s="310">
        <f t="shared" si="29"/>
        <v>120</v>
      </c>
      <c r="G150" s="311">
        <f t="shared" si="30"/>
        <v>103.4537</v>
      </c>
      <c r="H150" s="317">
        <f t="shared" si="31"/>
        <v>0.8621141666666666</v>
      </c>
      <c r="J150" s="182"/>
      <c r="K150">
        <v>5151</v>
      </c>
      <c r="L150" s="359">
        <v>120000</v>
      </c>
      <c r="M150" s="358">
        <v>120000</v>
      </c>
      <c r="N150" s="360">
        <v>103453.7</v>
      </c>
      <c r="O150" s="320"/>
      <c r="P150" s="320"/>
      <c r="Q150" s="182"/>
      <c r="R150" s="182"/>
      <c r="S150" s="300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</row>
    <row r="151" spans="1:35" s="111" customFormat="1" ht="15" customHeight="1">
      <c r="A151" s="297"/>
      <c r="B151" s="146"/>
      <c r="C151" s="139" t="s">
        <v>51</v>
      </c>
      <c r="D151" s="119" t="s">
        <v>52</v>
      </c>
      <c r="E151" s="310">
        <f t="shared" si="28"/>
        <v>800</v>
      </c>
      <c r="F151" s="310">
        <f t="shared" si="29"/>
        <v>800</v>
      </c>
      <c r="G151" s="311">
        <f t="shared" si="30"/>
        <v>637.274</v>
      </c>
      <c r="H151" s="317">
        <f t="shared" si="31"/>
        <v>0.7965925</v>
      </c>
      <c r="J151" s="182"/>
      <c r="K151">
        <v>5152</v>
      </c>
      <c r="L151" s="359">
        <v>800000</v>
      </c>
      <c r="M151" s="358">
        <v>800000</v>
      </c>
      <c r="N151" s="360">
        <v>637274</v>
      </c>
      <c r="O151" s="182"/>
      <c r="P151" s="182"/>
      <c r="Q151" s="182"/>
      <c r="R151" s="182"/>
      <c r="S151" s="300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</row>
    <row r="152" spans="1:35" s="111" customFormat="1" ht="15" customHeight="1">
      <c r="A152" s="297"/>
      <c r="B152" s="146"/>
      <c r="C152" s="139" t="s">
        <v>22</v>
      </c>
      <c r="D152" s="119" t="s">
        <v>23</v>
      </c>
      <c r="E152" s="310">
        <f t="shared" si="28"/>
        <v>600</v>
      </c>
      <c r="F152" s="310">
        <f t="shared" si="29"/>
        <v>600</v>
      </c>
      <c r="G152" s="311">
        <f t="shared" si="30"/>
        <v>337.693</v>
      </c>
      <c r="H152" s="317">
        <f aca="true" t="shared" si="32" ref="H152:H164">G152/F152</f>
        <v>0.5628216666666667</v>
      </c>
      <c r="J152" s="182"/>
      <c r="K152">
        <v>5154</v>
      </c>
      <c r="L152" s="359">
        <v>600000</v>
      </c>
      <c r="M152" s="358">
        <v>600000</v>
      </c>
      <c r="N152" s="360">
        <v>337693</v>
      </c>
      <c r="O152" s="182"/>
      <c r="P152" s="182"/>
      <c r="Q152" s="182"/>
      <c r="R152" s="182"/>
      <c r="S152" s="300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</row>
    <row r="153" spans="1:35" s="111" customFormat="1" ht="15" customHeight="1">
      <c r="A153" s="297"/>
      <c r="B153" s="146"/>
      <c r="C153" s="139" t="s">
        <v>24</v>
      </c>
      <c r="D153" s="119" t="s">
        <v>25</v>
      </c>
      <c r="E153" s="310">
        <f t="shared" si="28"/>
        <v>30</v>
      </c>
      <c r="F153" s="310">
        <f t="shared" si="29"/>
        <v>30</v>
      </c>
      <c r="G153" s="311">
        <f t="shared" si="30"/>
        <v>25.07224</v>
      </c>
      <c r="H153" s="317">
        <f t="shared" si="32"/>
        <v>0.8357413333333333</v>
      </c>
      <c r="I153" s="321"/>
      <c r="J153" s="182"/>
      <c r="K153">
        <v>5156</v>
      </c>
      <c r="L153" s="359">
        <v>30000</v>
      </c>
      <c r="M153" s="358">
        <v>30000</v>
      </c>
      <c r="N153" s="360">
        <v>25072.24</v>
      </c>
      <c r="O153" s="206"/>
      <c r="P153" s="207"/>
      <c r="Q153" s="182"/>
      <c r="R153" s="182"/>
      <c r="S153" s="300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</row>
    <row r="154" spans="1:35" s="111" customFormat="1" ht="15" customHeight="1">
      <c r="A154" s="297"/>
      <c r="B154" s="146"/>
      <c r="C154" s="190" t="s">
        <v>65</v>
      </c>
      <c r="D154" s="143" t="s">
        <v>26</v>
      </c>
      <c r="E154" s="310">
        <f t="shared" si="28"/>
        <v>564</v>
      </c>
      <c r="F154" s="310">
        <f t="shared" si="29"/>
        <v>564</v>
      </c>
      <c r="G154" s="311">
        <f t="shared" si="30"/>
        <v>375.06971999999996</v>
      </c>
      <c r="H154" s="317">
        <f t="shared" si="32"/>
        <v>0.6650172340425531</v>
      </c>
      <c r="I154" s="321"/>
      <c r="J154" s="182"/>
      <c r="K154">
        <v>5161</v>
      </c>
      <c r="L154" s="359">
        <v>564000</v>
      </c>
      <c r="M154" s="358">
        <v>564000</v>
      </c>
      <c r="N154" s="360">
        <v>375069.72</v>
      </c>
      <c r="O154" s="222"/>
      <c r="P154" s="222"/>
      <c r="Q154" s="182"/>
      <c r="R154" s="182"/>
      <c r="S154" s="300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</row>
    <row r="155" spans="1:35" s="111" customFormat="1" ht="15" customHeight="1">
      <c r="A155" s="297"/>
      <c r="B155" s="146"/>
      <c r="C155" s="139" t="s">
        <v>66</v>
      </c>
      <c r="D155" s="143" t="s">
        <v>27</v>
      </c>
      <c r="E155" s="310">
        <f t="shared" si="28"/>
        <v>500</v>
      </c>
      <c r="F155" s="310">
        <f t="shared" si="29"/>
        <v>500</v>
      </c>
      <c r="G155" s="311">
        <f t="shared" si="30"/>
        <v>421.34909999999996</v>
      </c>
      <c r="H155" s="317">
        <f t="shared" si="32"/>
        <v>0.8426982</v>
      </c>
      <c r="I155" s="321"/>
      <c r="J155" s="182"/>
      <c r="K155">
        <v>5162</v>
      </c>
      <c r="L155" s="359">
        <v>500000</v>
      </c>
      <c r="M155" s="358">
        <v>500000</v>
      </c>
      <c r="N155" s="360">
        <v>421349.1</v>
      </c>
      <c r="O155" s="208"/>
      <c r="P155" s="208"/>
      <c r="Q155" s="182"/>
      <c r="R155" s="182"/>
      <c r="S155" s="300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</row>
    <row r="156" spans="1:35" s="111" customFormat="1" ht="15" customHeight="1">
      <c r="A156" s="297"/>
      <c r="B156" s="146"/>
      <c r="C156" s="139" t="s">
        <v>28</v>
      </c>
      <c r="D156" s="119" t="s">
        <v>132</v>
      </c>
      <c r="E156" s="310">
        <f t="shared" si="28"/>
        <v>11</v>
      </c>
      <c r="F156" s="310">
        <f t="shared" si="29"/>
        <v>11</v>
      </c>
      <c r="G156" s="311">
        <f t="shared" si="30"/>
        <v>10.546</v>
      </c>
      <c r="H156" s="317">
        <f t="shared" si="32"/>
        <v>0.9587272727272727</v>
      </c>
      <c r="J156" s="182"/>
      <c r="K156">
        <v>5163</v>
      </c>
      <c r="L156" s="359">
        <v>11000</v>
      </c>
      <c r="M156" s="358">
        <v>11000</v>
      </c>
      <c r="N156" s="360">
        <v>10546</v>
      </c>
      <c r="O156" s="213"/>
      <c r="P156" s="210"/>
      <c r="Q156" s="182"/>
      <c r="R156" s="182"/>
      <c r="S156" s="300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</row>
    <row r="157" spans="1:35" s="111" customFormat="1" ht="15" customHeight="1">
      <c r="A157" s="297"/>
      <c r="B157" s="146"/>
      <c r="C157" s="139">
        <v>5164</v>
      </c>
      <c r="D157" s="119" t="s">
        <v>29</v>
      </c>
      <c r="E157" s="310">
        <f t="shared" si="28"/>
        <v>235</v>
      </c>
      <c r="F157" s="310">
        <f t="shared" si="29"/>
        <v>176</v>
      </c>
      <c r="G157" s="311">
        <f t="shared" si="30"/>
        <v>175.965</v>
      </c>
      <c r="H157" s="317">
        <f t="shared" si="32"/>
        <v>0.9998011363636364</v>
      </c>
      <c r="J157" s="182"/>
      <c r="K157">
        <v>5164</v>
      </c>
      <c r="L157" s="359">
        <v>235000</v>
      </c>
      <c r="M157" s="358">
        <v>176000</v>
      </c>
      <c r="N157" s="360">
        <v>175965</v>
      </c>
      <c r="O157" s="213"/>
      <c r="P157" s="210"/>
      <c r="Q157" s="182"/>
      <c r="R157" s="182"/>
      <c r="S157" s="300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</row>
    <row r="158" spans="1:35" s="111" customFormat="1" ht="15" customHeight="1">
      <c r="A158" s="297"/>
      <c r="B158" s="146"/>
      <c r="C158" s="139" t="s">
        <v>11</v>
      </c>
      <c r="D158" s="119" t="s">
        <v>12</v>
      </c>
      <c r="E158" s="310">
        <f t="shared" si="28"/>
        <v>245</v>
      </c>
      <c r="F158" s="310">
        <f t="shared" si="29"/>
        <v>290</v>
      </c>
      <c r="G158" s="311">
        <f t="shared" si="30"/>
        <v>93.4</v>
      </c>
      <c r="H158" s="317">
        <f t="shared" si="32"/>
        <v>0.3220689655172414</v>
      </c>
      <c r="J158" s="182"/>
      <c r="K158">
        <v>5166</v>
      </c>
      <c r="L158" s="359">
        <v>245000</v>
      </c>
      <c r="M158" s="358">
        <v>290000</v>
      </c>
      <c r="N158" s="360">
        <v>93400</v>
      </c>
      <c r="O158" s="213"/>
      <c r="P158" s="210"/>
      <c r="Q158" s="182"/>
      <c r="R158" s="182"/>
      <c r="S158" s="300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</row>
    <row r="159" spans="1:35" s="111" customFormat="1" ht="15" customHeight="1">
      <c r="A159" s="297"/>
      <c r="B159" s="146"/>
      <c r="C159" s="139" t="s">
        <v>32</v>
      </c>
      <c r="D159" s="119" t="s">
        <v>71</v>
      </c>
      <c r="E159" s="310">
        <f t="shared" si="28"/>
        <v>210</v>
      </c>
      <c r="F159" s="310">
        <f t="shared" si="29"/>
        <v>240</v>
      </c>
      <c r="G159" s="311">
        <f t="shared" si="30"/>
        <v>230.97</v>
      </c>
      <c r="H159" s="317">
        <f t="shared" si="32"/>
        <v>0.962375</v>
      </c>
      <c r="J159" s="182"/>
      <c r="K159">
        <v>5167</v>
      </c>
      <c r="L159" s="359">
        <v>210000</v>
      </c>
      <c r="M159" s="358">
        <v>240000</v>
      </c>
      <c r="N159" s="360">
        <v>230970</v>
      </c>
      <c r="O159" s="213"/>
      <c r="P159" s="210"/>
      <c r="Q159" s="182"/>
      <c r="R159" s="182"/>
      <c r="S159" s="300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</row>
    <row r="160" spans="1:35" s="111" customFormat="1" ht="15" customHeight="1">
      <c r="A160" s="297"/>
      <c r="B160" s="146"/>
      <c r="C160" s="139" t="s">
        <v>13</v>
      </c>
      <c r="D160" s="247" t="s">
        <v>158</v>
      </c>
      <c r="E160" s="310">
        <f t="shared" si="28"/>
        <v>1659</v>
      </c>
      <c r="F160" s="310">
        <f t="shared" si="29"/>
        <v>1849</v>
      </c>
      <c r="G160" s="311">
        <f t="shared" si="30"/>
        <v>1186.15807</v>
      </c>
      <c r="H160" s="317">
        <f t="shared" si="32"/>
        <v>0.6415132882639264</v>
      </c>
      <c r="J160" s="182"/>
      <c r="K160">
        <v>5169</v>
      </c>
      <c r="L160" s="359">
        <v>1659000</v>
      </c>
      <c r="M160" s="358">
        <v>1849000</v>
      </c>
      <c r="N160" s="360">
        <v>1186158.07</v>
      </c>
      <c r="O160" s="322"/>
      <c r="P160" s="322"/>
      <c r="Q160" s="182"/>
      <c r="R160" s="182"/>
      <c r="S160" s="300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</row>
    <row r="161" spans="1:35" s="111" customFormat="1" ht="15" customHeight="1">
      <c r="A161" s="297"/>
      <c r="B161" s="146"/>
      <c r="C161" s="139" t="s">
        <v>15</v>
      </c>
      <c r="D161" s="119" t="s">
        <v>16</v>
      </c>
      <c r="E161" s="310">
        <f t="shared" si="28"/>
        <v>665</v>
      </c>
      <c r="F161" s="310">
        <f t="shared" si="29"/>
        <v>835</v>
      </c>
      <c r="G161" s="311">
        <f t="shared" si="30"/>
        <v>689.5463000000001</v>
      </c>
      <c r="H161" s="317">
        <f t="shared" si="32"/>
        <v>0.8258039520958085</v>
      </c>
      <c r="J161" s="182"/>
      <c r="K161">
        <v>5171</v>
      </c>
      <c r="L161" s="359">
        <v>665000</v>
      </c>
      <c r="M161" s="358">
        <v>835000</v>
      </c>
      <c r="N161" s="360">
        <v>689546.3</v>
      </c>
      <c r="O161" s="322"/>
      <c r="P161" s="322"/>
      <c r="Q161" s="182"/>
      <c r="R161" s="182"/>
      <c r="S161" s="300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</row>
    <row r="162" spans="1:35" s="111" customFormat="1" ht="15" customHeight="1">
      <c r="A162" s="297"/>
      <c r="B162" s="146"/>
      <c r="C162" s="139">
        <v>5172</v>
      </c>
      <c r="D162" s="119" t="s">
        <v>37</v>
      </c>
      <c r="E162" s="310">
        <f t="shared" si="28"/>
        <v>60</v>
      </c>
      <c r="F162" s="310">
        <f t="shared" si="29"/>
        <v>60</v>
      </c>
      <c r="G162" s="311">
        <f t="shared" si="30"/>
        <v>57.077</v>
      </c>
      <c r="H162" s="317">
        <f t="shared" si="32"/>
        <v>0.9512833333333333</v>
      </c>
      <c r="J162" s="182"/>
      <c r="K162">
        <v>5172</v>
      </c>
      <c r="L162" s="359">
        <v>60000</v>
      </c>
      <c r="M162" s="358">
        <v>60000</v>
      </c>
      <c r="N162" s="360">
        <v>57077</v>
      </c>
      <c r="O162" s="322"/>
      <c r="P162" s="322"/>
      <c r="Q162" s="182"/>
      <c r="R162" s="182"/>
      <c r="S162" s="300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</row>
    <row r="163" spans="1:35" s="111" customFormat="1" ht="15" customHeight="1">
      <c r="A163" s="297"/>
      <c r="B163" s="146"/>
      <c r="C163" s="139" t="s">
        <v>39</v>
      </c>
      <c r="D163" s="119" t="s">
        <v>73</v>
      </c>
      <c r="E163" s="310">
        <f t="shared" si="28"/>
        <v>50</v>
      </c>
      <c r="F163" s="310">
        <f t="shared" si="29"/>
        <v>50</v>
      </c>
      <c r="G163" s="311">
        <f t="shared" si="30"/>
        <v>43.363</v>
      </c>
      <c r="H163" s="317">
        <f t="shared" si="32"/>
        <v>0.86726</v>
      </c>
      <c r="J163" s="182"/>
      <c r="K163">
        <v>5173</v>
      </c>
      <c r="L163" s="359">
        <v>50000</v>
      </c>
      <c r="M163" s="358">
        <v>50000</v>
      </c>
      <c r="N163" s="360">
        <v>43363</v>
      </c>
      <c r="O163" s="322"/>
      <c r="P163" s="322"/>
      <c r="Q163" s="182"/>
      <c r="R163" s="182"/>
      <c r="S163" s="300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</row>
    <row r="164" spans="1:35" s="111" customFormat="1" ht="15" customHeight="1">
      <c r="A164" s="297"/>
      <c r="B164" s="146"/>
      <c r="C164" s="139">
        <v>5175</v>
      </c>
      <c r="D164" s="119" t="s">
        <v>42</v>
      </c>
      <c r="E164" s="310">
        <f t="shared" si="28"/>
        <v>23</v>
      </c>
      <c r="F164" s="310">
        <f t="shared" si="29"/>
        <v>45</v>
      </c>
      <c r="G164" s="311">
        <f t="shared" si="30"/>
        <v>30.96</v>
      </c>
      <c r="H164" s="317">
        <f t="shared" si="32"/>
        <v>0.6880000000000001</v>
      </c>
      <c r="J164" s="182"/>
      <c r="K164">
        <v>5175</v>
      </c>
      <c r="L164" s="359">
        <v>23000</v>
      </c>
      <c r="M164" s="358">
        <v>45000</v>
      </c>
      <c r="N164" s="360">
        <v>30960</v>
      </c>
      <c r="O164" s="182"/>
      <c r="P164" s="182"/>
      <c r="Q164" s="182"/>
      <c r="R164" s="182"/>
      <c r="S164" s="300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</row>
    <row r="165" spans="1:35" s="111" customFormat="1" ht="15" customHeight="1" thickBot="1">
      <c r="A165" s="297"/>
      <c r="B165" s="141"/>
      <c r="C165" s="128" t="s">
        <v>43</v>
      </c>
      <c r="D165" s="158" t="s">
        <v>164</v>
      </c>
      <c r="E165" s="302">
        <f t="shared" si="28"/>
        <v>388</v>
      </c>
      <c r="F165" s="302">
        <f t="shared" si="29"/>
        <v>388</v>
      </c>
      <c r="G165" s="303">
        <f t="shared" si="30"/>
        <v>328.0552</v>
      </c>
      <c r="H165" s="304">
        <f>G165/F165</f>
        <v>0.8455030927835052</v>
      </c>
      <c r="J165" s="182"/>
      <c r="K165">
        <v>5179</v>
      </c>
      <c r="L165" s="361">
        <v>388000</v>
      </c>
      <c r="M165" s="362">
        <v>388000</v>
      </c>
      <c r="N165" s="363">
        <v>328055.2</v>
      </c>
      <c r="O165" s="182"/>
      <c r="P165" s="182"/>
      <c r="Q165" s="182"/>
      <c r="R165" s="182"/>
      <c r="S165" s="300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</row>
    <row r="166" spans="2:35" s="10" customFormat="1" ht="15">
      <c r="B166" s="186"/>
      <c r="C166" s="186"/>
      <c r="D166" s="288"/>
      <c r="E166" s="289"/>
      <c r="F166" s="289"/>
      <c r="G166" s="289"/>
      <c r="H166" s="290"/>
      <c r="J166" s="112"/>
      <c r="L166" s="291"/>
      <c r="M166" s="291"/>
      <c r="N166" s="291"/>
      <c r="O166" s="112"/>
      <c r="P166" s="112"/>
      <c r="Q166" s="112"/>
      <c r="R166" s="112"/>
      <c r="S166" s="224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</row>
    <row r="167" ht="12" customHeight="1"/>
    <row r="168" spans="2:17" ht="22.5">
      <c r="B168" s="407" t="s">
        <v>200</v>
      </c>
      <c r="C168" s="408"/>
      <c r="D168" s="408"/>
      <c r="E168" s="408"/>
      <c r="F168" s="408"/>
      <c r="G168" s="408"/>
      <c r="H168" s="409"/>
      <c r="L168" s="220"/>
      <c r="M168" s="220"/>
      <c r="N168" s="220"/>
      <c r="O168" s="220"/>
      <c r="P168" s="220"/>
      <c r="Q168" s="205"/>
    </row>
    <row r="169" spans="2:14" ht="19.5">
      <c r="B169" s="410" t="s">
        <v>99</v>
      </c>
      <c r="C169" s="409"/>
      <c r="D169" s="409"/>
      <c r="E169" s="409"/>
      <c r="F169" s="409"/>
      <c r="G169" s="409"/>
      <c r="H169" s="409"/>
      <c r="J169" s="225"/>
      <c r="M169" s="112"/>
      <c r="N169" s="112"/>
    </row>
    <row r="170" spans="8:14" ht="21" customHeight="1" thickBot="1">
      <c r="H170" s="31"/>
      <c r="J170" s="226"/>
      <c r="M170" s="112"/>
      <c r="N170" s="112"/>
    </row>
    <row r="171" spans="2:16" ht="15">
      <c r="B171" s="269"/>
      <c r="C171" s="16"/>
      <c r="D171" s="270"/>
      <c r="E171" s="271" t="s">
        <v>122</v>
      </c>
      <c r="F171" s="271" t="s">
        <v>91</v>
      </c>
      <c r="G171" s="411" t="s">
        <v>127</v>
      </c>
      <c r="H171" s="405" t="s">
        <v>123</v>
      </c>
      <c r="J171" s="225"/>
      <c r="L171" s="271" t="s">
        <v>122</v>
      </c>
      <c r="M171" s="271" t="s">
        <v>91</v>
      </c>
      <c r="N171" s="411" t="s">
        <v>127</v>
      </c>
      <c r="O171" s="223"/>
      <c r="P171" s="223"/>
    </row>
    <row r="172" spans="2:16" ht="16.5" customHeight="1">
      <c r="B172" s="272" t="s">
        <v>109</v>
      </c>
      <c r="C172" s="63" t="s">
        <v>94</v>
      </c>
      <c r="D172" s="27" t="s">
        <v>0</v>
      </c>
      <c r="E172" s="273" t="s">
        <v>124</v>
      </c>
      <c r="F172" s="273" t="s">
        <v>126</v>
      </c>
      <c r="G172" s="406"/>
      <c r="H172" s="406"/>
      <c r="J172" s="226"/>
      <c r="K172" s="227"/>
      <c r="L172" s="273" t="s">
        <v>124</v>
      </c>
      <c r="M172" s="273" t="s">
        <v>126</v>
      </c>
      <c r="N172" s="406"/>
      <c r="O172" s="206"/>
      <c r="P172" s="207"/>
    </row>
    <row r="173" spans="2:16" ht="15.75" thickBot="1">
      <c r="B173" s="107"/>
      <c r="C173" s="17"/>
      <c r="D173" s="108"/>
      <c r="E173" s="28" t="s">
        <v>125</v>
      </c>
      <c r="F173" s="28" t="s">
        <v>125</v>
      </c>
      <c r="G173" s="109" t="s">
        <v>125</v>
      </c>
      <c r="H173" s="98" t="s">
        <v>1</v>
      </c>
      <c r="J173" s="225"/>
      <c r="K173" s="182"/>
      <c r="L173" s="26" t="s">
        <v>183</v>
      </c>
      <c r="M173" s="26" t="s">
        <v>183</v>
      </c>
      <c r="N173" s="26" t="s">
        <v>183</v>
      </c>
      <c r="O173" s="222"/>
      <c r="P173" s="222"/>
    </row>
    <row r="174" spans="2:19" s="182" customFormat="1" ht="15" customHeight="1">
      <c r="B174" s="129" t="s">
        <v>86</v>
      </c>
      <c r="C174" s="138"/>
      <c r="D174" s="135" t="s">
        <v>5</v>
      </c>
      <c r="E174" s="292"/>
      <c r="F174" s="293"/>
      <c r="G174" s="292"/>
      <c r="H174" s="323"/>
      <c r="L174" s="385"/>
      <c r="M174" s="386"/>
      <c r="N174" s="387"/>
      <c r="S174" s="300"/>
    </row>
    <row r="175" spans="1:35" s="111" customFormat="1" ht="15" customHeight="1">
      <c r="A175" s="297"/>
      <c r="B175" s="146"/>
      <c r="C175" s="139">
        <v>5191</v>
      </c>
      <c r="D175" s="119" t="s">
        <v>114</v>
      </c>
      <c r="E175" s="310">
        <f t="shared" si="28"/>
        <v>1</v>
      </c>
      <c r="F175" s="310">
        <f t="shared" si="29"/>
        <v>1</v>
      </c>
      <c r="G175" s="311">
        <f t="shared" si="30"/>
        <v>0</v>
      </c>
      <c r="H175" s="317">
        <f aca="true" t="shared" si="33" ref="H175:H181">G175/F175</f>
        <v>0</v>
      </c>
      <c r="J175" s="182"/>
      <c r="K175">
        <v>5191</v>
      </c>
      <c r="L175" s="359">
        <v>1000</v>
      </c>
      <c r="M175" s="358">
        <v>1000</v>
      </c>
      <c r="N175" s="360"/>
      <c r="O175" s="182"/>
      <c r="P175" s="182"/>
      <c r="Q175" s="182"/>
      <c r="R175" s="182"/>
      <c r="S175" s="300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</row>
    <row r="176" spans="1:35" s="111" customFormat="1" ht="15" customHeight="1">
      <c r="A176" s="297"/>
      <c r="B176" s="146"/>
      <c r="C176" s="139">
        <v>5192</v>
      </c>
      <c r="D176" s="119" t="s">
        <v>45</v>
      </c>
      <c r="E176" s="310">
        <f t="shared" si="28"/>
        <v>100</v>
      </c>
      <c r="F176" s="310">
        <f t="shared" si="29"/>
        <v>80</v>
      </c>
      <c r="G176" s="311">
        <f t="shared" si="30"/>
        <v>12.8755</v>
      </c>
      <c r="H176" s="317">
        <f t="shared" si="33"/>
        <v>0.16094375</v>
      </c>
      <c r="J176" s="182"/>
      <c r="K176">
        <v>5192</v>
      </c>
      <c r="L176" s="359">
        <v>100000</v>
      </c>
      <c r="M176" s="358">
        <v>80000</v>
      </c>
      <c r="N176" s="360">
        <v>12875.5</v>
      </c>
      <c r="O176" s="182"/>
      <c r="P176" s="182"/>
      <c r="Q176" s="182"/>
      <c r="R176" s="182"/>
      <c r="S176" s="300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</row>
    <row r="177" spans="1:35" s="111" customFormat="1" ht="15" customHeight="1">
      <c r="A177" s="297"/>
      <c r="B177" s="146"/>
      <c r="C177" s="139">
        <v>5499</v>
      </c>
      <c r="D177" s="119" t="s">
        <v>90</v>
      </c>
      <c r="E177" s="310">
        <f t="shared" si="28"/>
        <v>220</v>
      </c>
      <c r="F177" s="310">
        <f t="shared" si="29"/>
        <v>220</v>
      </c>
      <c r="G177" s="311">
        <f t="shared" si="30"/>
        <v>185.9</v>
      </c>
      <c r="H177" s="317">
        <f t="shared" si="33"/>
        <v>0.845</v>
      </c>
      <c r="J177" s="182"/>
      <c r="K177">
        <v>5499</v>
      </c>
      <c r="L177" s="359">
        <v>220000</v>
      </c>
      <c r="M177" s="358">
        <v>220000</v>
      </c>
      <c r="N177" s="360">
        <v>185900</v>
      </c>
      <c r="O177" s="182"/>
      <c r="P177" s="182"/>
      <c r="Q177" s="182"/>
      <c r="R177" s="182"/>
      <c r="S177" s="300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</row>
    <row r="178" spans="1:35" s="111" customFormat="1" ht="15" customHeight="1">
      <c r="A178" s="297"/>
      <c r="B178" s="146"/>
      <c r="C178" s="139">
        <v>5660</v>
      </c>
      <c r="D178" s="143" t="s">
        <v>181</v>
      </c>
      <c r="E178" s="310">
        <f t="shared" si="28"/>
        <v>20</v>
      </c>
      <c r="F178" s="310">
        <f t="shared" si="29"/>
        <v>120</v>
      </c>
      <c r="G178" s="311">
        <f t="shared" si="30"/>
        <v>120</v>
      </c>
      <c r="H178" s="317">
        <f t="shared" si="33"/>
        <v>1</v>
      </c>
      <c r="J178" s="182"/>
      <c r="K178">
        <v>5660</v>
      </c>
      <c r="L178" s="359">
        <v>20000</v>
      </c>
      <c r="M178" s="358">
        <v>120000</v>
      </c>
      <c r="N178" s="360">
        <v>120000</v>
      </c>
      <c r="O178" s="182"/>
      <c r="P178" s="182"/>
      <c r="Q178" s="182"/>
      <c r="R178" s="182"/>
      <c r="S178" s="300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</row>
    <row r="179" spans="1:35" s="111" customFormat="1" ht="15" customHeight="1">
      <c r="A179" s="297"/>
      <c r="B179" s="146"/>
      <c r="C179" s="139">
        <v>5909</v>
      </c>
      <c r="D179" s="248" t="s">
        <v>105</v>
      </c>
      <c r="E179" s="310">
        <f aca="true" t="shared" si="34" ref="E179:G181">L179/1000</f>
        <v>1</v>
      </c>
      <c r="F179" s="310">
        <f t="shared" si="34"/>
        <v>1</v>
      </c>
      <c r="G179" s="311">
        <f t="shared" si="34"/>
        <v>0.28</v>
      </c>
      <c r="H179" s="317">
        <f t="shared" si="33"/>
        <v>0.28</v>
      </c>
      <c r="J179" s="182"/>
      <c r="K179">
        <v>5909</v>
      </c>
      <c r="L179" s="359">
        <v>1000</v>
      </c>
      <c r="M179" s="358">
        <v>1000</v>
      </c>
      <c r="N179" s="360">
        <v>280</v>
      </c>
      <c r="O179" s="182"/>
      <c r="P179" s="182"/>
      <c r="Q179" s="182"/>
      <c r="R179" s="182"/>
      <c r="S179" s="300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</row>
    <row r="180" spans="1:35" s="111" customFormat="1" ht="15" customHeight="1">
      <c r="A180" s="297"/>
      <c r="B180" s="146"/>
      <c r="C180" s="139">
        <v>6121</v>
      </c>
      <c r="D180" s="188" t="s">
        <v>19</v>
      </c>
      <c r="E180" s="310">
        <f t="shared" si="34"/>
        <v>130</v>
      </c>
      <c r="F180" s="310">
        <f t="shared" si="34"/>
        <v>1674</v>
      </c>
      <c r="G180" s="311">
        <f t="shared" si="34"/>
        <v>172.2689</v>
      </c>
      <c r="H180" s="317">
        <f t="shared" si="33"/>
        <v>0.10290854241338113</v>
      </c>
      <c r="J180" s="182"/>
      <c r="K180">
        <v>6121</v>
      </c>
      <c r="L180" s="359">
        <v>130000</v>
      </c>
      <c r="M180" s="358">
        <v>1674000</v>
      </c>
      <c r="N180" s="360">
        <v>172268.9</v>
      </c>
      <c r="O180" s="182"/>
      <c r="P180" s="182"/>
      <c r="Q180" s="182"/>
      <c r="R180" s="182"/>
      <c r="S180" s="300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</row>
    <row r="181" spans="1:35" s="111" customFormat="1" ht="15" customHeight="1" thickBot="1">
      <c r="A181" s="297"/>
      <c r="B181" s="127"/>
      <c r="C181" s="128">
        <v>6122</v>
      </c>
      <c r="D181" s="279" t="s">
        <v>182</v>
      </c>
      <c r="E181" s="302">
        <f t="shared" si="34"/>
        <v>0</v>
      </c>
      <c r="F181" s="302">
        <f t="shared" si="34"/>
        <v>81</v>
      </c>
      <c r="G181" s="303">
        <f t="shared" si="34"/>
        <v>80.801</v>
      </c>
      <c r="H181" s="317">
        <f t="shared" si="33"/>
        <v>0.9975432098765432</v>
      </c>
      <c r="J181" s="182"/>
      <c r="K181">
        <v>6122</v>
      </c>
      <c r="L181" s="359"/>
      <c r="M181" s="358">
        <v>81000</v>
      </c>
      <c r="N181" s="360">
        <v>80801</v>
      </c>
      <c r="O181" s="182"/>
      <c r="P181" s="182"/>
      <c r="Q181" s="182"/>
      <c r="R181" s="182"/>
      <c r="S181" s="300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</row>
    <row r="182" spans="1:35" s="111" customFormat="1" ht="15" customHeight="1">
      <c r="A182" s="297"/>
      <c r="B182" s="129" t="s">
        <v>87</v>
      </c>
      <c r="C182" s="134"/>
      <c r="D182" s="135" t="s">
        <v>88</v>
      </c>
      <c r="E182" s="253">
        <f>SUM(E183)</f>
        <v>120</v>
      </c>
      <c r="F182" s="120">
        <f>SUM(F183)</f>
        <v>120</v>
      </c>
      <c r="G182" s="170">
        <f>SUM(G183)</f>
        <v>85.0899</v>
      </c>
      <c r="H182" s="325">
        <f>G182/F182</f>
        <v>0.7090825</v>
      </c>
      <c r="J182" s="182"/>
      <c r="K182" s="182"/>
      <c r="L182" s="375"/>
      <c r="M182" s="369"/>
      <c r="N182" s="376"/>
      <c r="O182" s="182"/>
      <c r="P182" s="182"/>
      <c r="Q182" s="182"/>
      <c r="R182" s="182"/>
      <c r="S182" s="300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</row>
    <row r="183" spans="1:35" s="111" customFormat="1" ht="15" customHeight="1" thickBot="1">
      <c r="A183" s="297"/>
      <c r="B183" s="121"/>
      <c r="C183" s="140" t="s">
        <v>28</v>
      </c>
      <c r="D183" s="147" t="s">
        <v>132</v>
      </c>
      <c r="E183" s="302">
        <f>L183/1000</f>
        <v>120</v>
      </c>
      <c r="F183" s="302">
        <f>M183/1000</f>
        <v>120</v>
      </c>
      <c r="G183" s="303">
        <f>N183/1000</f>
        <v>85.0899</v>
      </c>
      <c r="H183" s="326">
        <f>G183/F183</f>
        <v>0.7090825</v>
      </c>
      <c r="J183" s="182"/>
      <c r="K183" s="182"/>
      <c r="L183" s="359">
        <v>120000</v>
      </c>
      <c r="M183" s="358">
        <v>120000</v>
      </c>
      <c r="N183" s="360">
        <v>85089.9</v>
      </c>
      <c r="O183" s="182"/>
      <c r="P183" s="182"/>
      <c r="Q183" s="182"/>
      <c r="R183" s="182"/>
      <c r="S183" s="300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</row>
    <row r="184" spans="1:35" s="111" customFormat="1" ht="15" customHeight="1">
      <c r="A184" s="297"/>
      <c r="B184" s="124">
        <v>6399</v>
      </c>
      <c r="C184" s="114"/>
      <c r="D184" s="115" t="s">
        <v>178</v>
      </c>
      <c r="E184" s="252">
        <f>SUM(E185:E186)</f>
        <v>2500</v>
      </c>
      <c r="F184" s="116">
        <f>SUM(F185:F186)</f>
        <v>1836</v>
      </c>
      <c r="G184" s="150">
        <f>SUM(G185:G186)</f>
        <v>1958.37483</v>
      </c>
      <c r="H184" s="316">
        <f>G184/F184</f>
        <v>1.06665295751634</v>
      </c>
      <c r="J184" s="182"/>
      <c r="K184" s="182"/>
      <c r="L184" s="375"/>
      <c r="M184" s="369"/>
      <c r="N184" s="376"/>
      <c r="O184" s="182"/>
      <c r="P184" s="182"/>
      <c r="Q184" s="182"/>
      <c r="R184" s="182"/>
      <c r="S184" s="300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</row>
    <row r="185" spans="1:35" s="111" customFormat="1" ht="15" customHeight="1">
      <c r="A185" s="297"/>
      <c r="B185" s="126"/>
      <c r="C185" s="118">
        <v>5362</v>
      </c>
      <c r="D185" s="119" t="s">
        <v>93</v>
      </c>
      <c r="E185" s="310">
        <f aca="true" t="shared" si="35" ref="E185:G186">L185/1000</f>
        <v>2500</v>
      </c>
      <c r="F185" s="310">
        <f t="shared" si="35"/>
        <v>1836</v>
      </c>
      <c r="G185" s="311">
        <f t="shared" si="35"/>
        <v>1836.24</v>
      </c>
      <c r="H185" s="317">
        <f>G185/F185</f>
        <v>1.0001307189542483</v>
      </c>
      <c r="J185" s="182"/>
      <c r="K185" s="182"/>
      <c r="L185" s="359">
        <v>2500000</v>
      </c>
      <c r="M185" s="358">
        <v>1836000</v>
      </c>
      <c r="N185" s="360">
        <v>1836240</v>
      </c>
      <c r="O185" s="182"/>
      <c r="P185" s="182"/>
      <c r="Q185" s="182"/>
      <c r="R185" s="182"/>
      <c r="S185" s="300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</row>
    <row r="186" spans="1:35" s="111" customFormat="1" ht="15" customHeight="1" thickBot="1">
      <c r="A186" s="297"/>
      <c r="B186" s="132"/>
      <c r="C186" s="122">
        <v>5909</v>
      </c>
      <c r="D186" s="249" t="s">
        <v>105</v>
      </c>
      <c r="E186" s="302">
        <f t="shared" si="35"/>
        <v>0</v>
      </c>
      <c r="F186" s="302">
        <f t="shared" si="35"/>
        <v>0</v>
      </c>
      <c r="G186" s="303">
        <f t="shared" si="35"/>
        <v>122.13483000000001</v>
      </c>
      <c r="H186" s="304" t="s">
        <v>2</v>
      </c>
      <c r="J186" s="182"/>
      <c r="K186" s="182"/>
      <c r="L186" s="359"/>
      <c r="M186" s="358"/>
      <c r="N186" s="360">
        <v>122134.83</v>
      </c>
      <c r="O186" s="182"/>
      <c r="P186" s="182"/>
      <c r="Q186" s="182"/>
      <c r="R186" s="182"/>
      <c r="S186" s="300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</row>
    <row r="187" spans="1:35" s="111" customFormat="1" ht="15" customHeight="1">
      <c r="A187" s="297"/>
      <c r="B187" s="129">
        <v>6402</v>
      </c>
      <c r="C187" s="134"/>
      <c r="D187" s="135" t="s">
        <v>179</v>
      </c>
      <c r="E187" s="120">
        <f>SUM(E188:E189)</f>
        <v>0</v>
      </c>
      <c r="F187" s="120">
        <f>SUM(F188:F189)</f>
        <v>2691</v>
      </c>
      <c r="G187" s="120">
        <f>SUM(G188:G189)</f>
        <v>2691.0541700000003</v>
      </c>
      <c r="H187" s="197">
        <f>G187/F187</f>
        <v>1.0000201300631737</v>
      </c>
      <c r="J187" s="182"/>
      <c r="K187" s="182"/>
      <c r="L187" s="375"/>
      <c r="M187" s="369"/>
      <c r="N187" s="376"/>
      <c r="O187" s="182"/>
      <c r="P187" s="182"/>
      <c r="Q187" s="182"/>
      <c r="R187" s="182"/>
      <c r="S187" s="300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</row>
    <row r="188" spans="1:35" s="111" customFormat="1" ht="15" customHeight="1">
      <c r="A188" s="297"/>
      <c r="B188" s="126"/>
      <c r="C188" s="118">
        <v>5366</v>
      </c>
      <c r="D188" s="143" t="s">
        <v>197</v>
      </c>
      <c r="E188" s="310">
        <f aca="true" t="shared" si="36" ref="E188:G189">L188/1000</f>
        <v>0</v>
      </c>
      <c r="F188" s="310">
        <f t="shared" si="36"/>
        <v>2125</v>
      </c>
      <c r="G188" s="311">
        <f t="shared" si="36"/>
        <v>2124.4695</v>
      </c>
      <c r="H188" s="317">
        <f>G188/F188</f>
        <v>0.9997503529411765</v>
      </c>
      <c r="J188" s="182"/>
      <c r="K188" s="182"/>
      <c r="L188" s="359"/>
      <c r="M188" s="358">
        <v>2125000</v>
      </c>
      <c r="N188" s="360">
        <v>2124469.5</v>
      </c>
      <c r="O188" s="182"/>
      <c r="P188" s="182"/>
      <c r="Q188" s="182"/>
      <c r="R188" s="182"/>
      <c r="S188" s="300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</row>
    <row r="189" spans="1:35" s="111" customFormat="1" ht="15" customHeight="1" thickBot="1">
      <c r="A189" s="297"/>
      <c r="B189" s="132"/>
      <c r="C189" s="122">
        <v>5909</v>
      </c>
      <c r="D189" s="249" t="s">
        <v>105</v>
      </c>
      <c r="E189" s="302">
        <f t="shared" si="36"/>
        <v>0</v>
      </c>
      <c r="F189" s="302">
        <f t="shared" si="36"/>
        <v>566</v>
      </c>
      <c r="G189" s="303">
        <f t="shared" si="36"/>
        <v>566.5846700000001</v>
      </c>
      <c r="H189" s="327">
        <f>G189/F189</f>
        <v>1.0010329858657245</v>
      </c>
      <c r="J189" s="182"/>
      <c r="K189" s="182"/>
      <c r="L189" s="361"/>
      <c r="M189" s="362">
        <v>566000</v>
      </c>
      <c r="N189" s="363">
        <v>566584.67</v>
      </c>
      <c r="O189" s="182"/>
      <c r="P189" s="328"/>
      <c r="Q189" s="182"/>
      <c r="R189" s="182"/>
      <c r="S189" s="300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</row>
    <row r="190" spans="1:35" s="111" customFormat="1" ht="19.5" customHeight="1" thickBot="1">
      <c r="A190" s="297"/>
      <c r="B190" s="263"/>
      <c r="C190" s="264"/>
      <c r="D190" s="265" t="s">
        <v>113</v>
      </c>
      <c r="E190" s="191">
        <f>E7+E9+E11+E13+E17+E22+E26+E30+E33+E39+E41+E43+E45+E53+E55+E57+E59+E61+E64+E73+E75+E79+E91+E93+E99+E101+E103+E105+E107+E109+E111+E113+E115+E117+E121+E123+E125+E128+E130+E140+E182+E184+E187</f>
        <v>128066</v>
      </c>
      <c r="F190" s="191">
        <f>F7+F9+F11+F13+F17+F22+F26+F30+F33+F39+F41+F43+F45+F53+F55+F57+F59+F61+F64+F73+F75+F79+F91+F93+F99+F101+F103+F105+F107+F109+F111+F113+F115+F117+F121+F123+F125+F128+F130+F140+F182+F184+F187</f>
        <v>161328.6</v>
      </c>
      <c r="G190" s="191">
        <f>G7+G9+G11+G13+G17+G22+G26+G30+G33+G39+G41+G43+G45+G53+G55+G57+G59+G61+G64+G73+G75+G79+G91+G93+G99+G101+G103+G105+G107+G109+G111+G113+G115+G117+G121+G123+G125+G128+G130+G140+G182+G184+G187</f>
        <v>140025.17170999997</v>
      </c>
      <c r="H190" s="298">
        <f>G190/F190</f>
        <v>0.8679500826883761</v>
      </c>
      <c r="J190" s="182"/>
      <c r="K190" s="182"/>
      <c r="L190" s="284">
        <f>SUM(L7:L189)</f>
        <v>128066000</v>
      </c>
      <c r="M190" s="284">
        <f>SUM(M7:M189)</f>
        <v>161328600</v>
      </c>
      <c r="N190" s="364">
        <f>SUM(N7:N189)</f>
        <v>140025171.70999998</v>
      </c>
      <c r="O190" s="222"/>
      <c r="P190" s="299"/>
      <c r="Q190" s="182"/>
      <c r="R190" s="182"/>
      <c r="S190" s="300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</row>
    <row r="191" spans="15:16" ht="15">
      <c r="O191" s="105"/>
      <c r="P191" s="229"/>
    </row>
    <row r="192" spans="6:16" ht="15">
      <c r="F192" s="262"/>
      <c r="G192" s="262"/>
      <c r="O192" s="105"/>
      <c r="P192" s="229"/>
    </row>
    <row r="193" spans="15:16" ht="15">
      <c r="O193" s="105"/>
      <c r="P193" s="229"/>
    </row>
    <row r="194" spans="5:16" ht="15">
      <c r="E194" s="262"/>
      <c r="F194" s="262"/>
      <c r="G194" s="262"/>
      <c r="P194" s="224"/>
    </row>
    <row r="195" spans="12:16" ht="15">
      <c r="L195" s="230"/>
      <c r="M195" s="101"/>
      <c r="N195" s="101"/>
      <c r="O195" s="231"/>
      <c r="P195" s="232"/>
    </row>
    <row r="196" spans="13:16" ht="15">
      <c r="M196" s="106"/>
      <c r="N196" s="106"/>
      <c r="P196" s="214"/>
    </row>
    <row r="209" ht="15">
      <c r="P209" s="233"/>
    </row>
    <row r="210" ht="15">
      <c r="P210" s="234"/>
    </row>
    <row r="211" spans="12:14" ht="15">
      <c r="L211" s="230"/>
      <c r="M211" s="51"/>
      <c r="N211" s="51"/>
    </row>
    <row r="213" spans="12:16" ht="15">
      <c r="L213" s="235"/>
      <c r="P213" s="236"/>
    </row>
    <row r="214" spans="12:14" ht="15">
      <c r="L214" s="228"/>
      <c r="M214" s="211"/>
      <c r="N214" s="211"/>
    </row>
    <row r="216" ht="18">
      <c r="L216" s="215"/>
    </row>
    <row r="218" ht="15">
      <c r="O218" s="224"/>
    </row>
    <row r="219" ht="15">
      <c r="O219" s="234"/>
    </row>
    <row r="220" spans="7:15" ht="15">
      <c r="G220" s="46"/>
      <c r="L220" s="237"/>
      <c r="O220" s="224"/>
    </row>
    <row r="222" ht="15">
      <c r="O222" s="224"/>
    </row>
    <row r="223" ht="15">
      <c r="O223" s="224"/>
    </row>
    <row r="224" spans="12:16" ht="15">
      <c r="L224" s="237"/>
      <c r="O224" s="224"/>
      <c r="P224" s="224"/>
    </row>
    <row r="225" ht="15">
      <c r="O225" s="224"/>
    </row>
    <row r="228" spans="5:12" ht="19.5">
      <c r="E228" s="24"/>
      <c r="F228" s="24"/>
      <c r="L228" s="216"/>
    </row>
    <row r="231" ht="15">
      <c r="O231" s="238"/>
    </row>
    <row r="232" ht="15">
      <c r="O232" s="239"/>
    </row>
    <row r="233" spans="12:15" ht="15">
      <c r="L233" s="237"/>
      <c r="O233" s="240"/>
    </row>
    <row r="234" spans="4:14" ht="15">
      <c r="D234" s="23"/>
      <c r="E234" s="25"/>
      <c r="F234" s="25"/>
      <c r="L234" s="217"/>
      <c r="M234" s="97"/>
      <c r="N234" s="97"/>
    </row>
    <row r="235" spans="12:14" ht="15">
      <c r="L235" s="238"/>
      <c r="M235" s="97"/>
      <c r="N235" s="97"/>
    </row>
    <row r="236" ht="15">
      <c r="O236" s="239"/>
    </row>
    <row r="237" ht="15">
      <c r="O237" s="234"/>
    </row>
    <row r="238" spans="12:15" ht="15">
      <c r="L238" s="237"/>
      <c r="O238" s="234"/>
    </row>
    <row r="242" ht="19.5">
      <c r="L242" s="241"/>
    </row>
    <row r="244" ht="15">
      <c r="O244" s="242"/>
    </row>
    <row r="245" ht="15">
      <c r="O245" s="242"/>
    </row>
    <row r="246" spans="12:15" ht="15">
      <c r="L246" s="237"/>
      <c r="O246" s="242"/>
    </row>
    <row r="248" ht="15">
      <c r="O248" s="242"/>
    </row>
    <row r="249" ht="15">
      <c r="O249" s="242"/>
    </row>
    <row r="250" ht="15">
      <c r="O250" s="242"/>
    </row>
    <row r="251" spans="12:15" ht="15">
      <c r="L251" s="237"/>
      <c r="O251" s="242"/>
    </row>
    <row r="288" spans="12:14" ht="18">
      <c r="L288" s="218"/>
      <c r="M288" s="215"/>
      <c r="N288" s="215"/>
    </row>
    <row r="357" spans="12:15" ht="15">
      <c r="L357" s="224"/>
      <c r="O357" s="224"/>
    </row>
    <row r="359" ht="15">
      <c r="O359" s="234"/>
    </row>
  </sheetData>
  <mergeCells count="15">
    <mergeCell ref="N4:N5"/>
    <mergeCell ref="N88:N89"/>
    <mergeCell ref="N171:N172"/>
    <mergeCell ref="B168:H168"/>
    <mergeCell ref="B169:H169"/>
    <mergeCell ref="G171:G172"/>
    <mergeCell ref="H171:H172"/>
    <mergeCell ref="B85:H85"/>
    <mergeCell ref="B86:H86"/>
    <mergeCell ref="G88:G89"/>
    <mergeCell ref="H88:H89"/>
    <mergeCell ref="B1:H1"/>
    <mergeCell ref="B2:H2"/>
    <mergeCell ref="H4:H5"/>
    <mergeCell ref="G4:G5"/>
  </mergeCells>
  <conditionalFormatting sqref="K219:K221 K216 K231:K369 K195:K213 A227:A339 L214 N171:P171 P287:P369 P252:P262 B227:H306 O5 H3 G3:G4 L247:O247 L252:O252 L287:O368 A105:G125 L7:P7 H120:K120 O153 K174 O155:P159 O76:O77 K8:P20 Q3:Q20 R1:R20 O81:Q82 O140:P144 Q174:R308 Q75:R75 L73:N73 R76:R80 L190:P211 G6:G7 F3:F7 B175:C191 L53:N53 A99:J104 L57:N57 B87:F90 B24:H29 O189 L64:N64 L79:N79 O89 H87 G87:G88 L4:M6 I85:J90 Q87:Q90 R85:R90 A85:A90 G90:H90 B174:H174 G173:H173 D30:H37 D175:H190 N90 K140:N140 B170:F173 O172 H170 G170:G171 O120:R120 N88:P88 I168:J308 Q170:Q173 R168:R173 A168:A222 K54 H6:H23 B3:E23 L39:N43 K39:K45 O39:R74 L45:N45 A55:K58 L55:N55 A59:J82 F8:G23 L59:N59 L61:N61 K74 K59:K64 K79:K82 O79:P80 L93:N98 O91:Q98 I1:J37 K21:R37 D38:R38 A39:J54 A1:A38 B30:C38 H105:J119 Q99:R119 H121:J125 A126:J166 Q121:R166 K4 N6 N4:P4 K88 L91:N91 L88:M90 L171:M173 N173 A91:K98">
    <cfRule type="cellIs" priority="1" dxfId="0" operator="lessThan" stopIfTrue="1">
      <formula>0</formula>
    </cfRule>
  </conditionalFormatting>
  <conditionalFormatting sqref="O233 O244:O246 O248:O251 O220 O222:O224 P189">
    <cfRule type="cellIs" priority="2" dxfId="1" operator="lessThan" stopIfTrue="1">
      <formula>0</formula>
    </cfRule>
  </conditionalFormatting>
  <conditionalFormatting sqref="O231 L234:L235">
    <cfRule type="cellIs" priority="3" dxfId="1" operator="equal" stopIfTrue="1">
      <formula>0</formula>
    </cfRule>
  </conditionalFormatting>
  <printOptions/>
  <pageMargins left="0.7874015748031497" right="0.5905511811023623" top="0.984251968503937" bottom="0.7874015748031497" header="0.5118110236220472" footer="0.5118110236220472"/>
  <pageSetup firstPageNumber="11" useFirstPageNumber="1" horizontalDpi="300" verticalDpi="300" orientation="portrait" paperSize="9" scale="54" r:id="rId1"/>
  <headerFooter alignWithMargins="0">
    <oddHeader>&amp;L&amp;14Statutární město Brno
Městská část
Brno - Líšeň&amp;C&amp;"Arial,tučné"&amp;18&amp;U
&amp;R&amp;14Odbor rozpočtu a financí
Úřadu městské části
Jírova 2, 628 00 Brno</oddHeader>
    <oddFooter>&amp;C&amp;"Arial,tučné"&amp;16
Strana: &amp;P&amp;R&amp;"Arial CE,obyčejné"&amp;14
Sledované období:
&amp;"Arial CE,tučné"rok 2005&amp;"Arial CE,obyčejné"
Vypracoval: Ing. Libor Stehlík</oddFooter>
  </headerFooter>
  <rowBreaks count="2" manualBreakCount="2">
    <brk id="84" max="8" man="1"/>
    <brk id="1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9.140625" style="0" customWidth="1"/>
    <col min="3" max="3" width="68.57421875" style="0" customWidth="1"/>
    <col min="4" max="4" width="19.140625" style="44" customWidth="1"/>
    <col min="5" max="5" width="19.28125" style="44" customWidth="1"/>
    <col min="6" max="6" width="19.421875" style="0" customWidth="1"/>
    <col min="7" max="7" width="11.421875" style="0" customWidth="1"/>
    <col min="8" max="8" width="2.140625" style="0" customWidth="1"/>
    <col min="9" max="9" width="4.421875" style="0" customWidth="1"/>
    <col min="10" max="10" width="22.140625" style="8" customWidth="1"/>
    <col min="11" max="13" width="19.28125" style="0" customWidth="1"/>
  </cols>
  <sheetData>
    <row r="1" spans="2:8" ht="15">
      <c r="B1" s="12"/>
      <c r="C1" s="12"/>
      <c r="D1" s="12"/>
      <c r="E1" s="12"/>
      <c r="F1" s="12"/>
      <c r="G1" s="12"/>
      <c r="H1" s="3"/>
    </row>
    <row r="2" spans="2:8" ht="22.5">
      <c r="B2" s="407" t="s">
        <v>200</v>
      </c>
      <c r="C2" s="414"/>
      <c r="D2" s="414"/>
      <c r="E2" s="414"/>
      <c r="F2" s="414"/>
      <c r="G2" s="414"/>
      <c r="H2" s="58"/>
    </row>
    <row r="3" spans="2:8" ht="15">
      <c r="B3" s="12"/>
      <c r="C3" s="12"/>
      <c r="D3" s="12"/>
      <c r="E3" s="12"/>
      <c r="F3" s="12"/>
      <c r="G3" s="12"/>
      <c r="H3" s="3"/>
    </row>
    <row r="4" spans="1:8" ht="19.5">
      <c r="A4" s="2"/>
      <c r="B4" s="410" t="s">
        <v>99</v>
      </c>
      <c r="C4" s="409"/>
      <c r="D4" s="409"/>
      <c r="E4" s="409"/>
      <c r="F4" s="409"/>
      <c r="G4" s="409"/>
      <c r="H4" s="57"/>
    </row>
    <row r="5" spans="1:7" ht="19.5">
      <c r="A5" s="1"/>
      <c r="B5" s="410" t="s">
        <v>110</v>
      </c>
      <c r="C5" s="409"/>
      <c r="D5" s="409"/>
      <c r="E5" s="409"/>
      <c r="F5" s="409"/>
      <c r="G5" s="409"/>
    </row>
    <row r="6" spans="1:7" ht="15.75" thickBot="1">
      <c r="A6" s="2"/>
      <c r="B6" s="12"/>
      <c r="C6" s="12"/>
      <c r="D6" s="3"/>
      <c r="E6" s="3"/>
      <c r="F6" s="12"/>
      <c r="G6" s="12"/>
    </row>
    <row r="7" spans="1:13" ht="15">
      <c r="A7" s="1"/>
      <c r="B7" s="415" t="s">
        <v>94</v>
      </c>
      <c r="C7" s="20"/>
      <c r="D7" s="271" t="s">
        <v>122</v>
      </c>
      <c r="E7" s="271" t="s">
        <v>91</v>
      </c>
      <c r="F7" s="411" t="s">
        <v>127</v>
      </c>
      <c r="G7" s="405" t="s">
        <v>123</v>
      </c>
      <c r="K7" s="271" t="s">
        <v>122</v>
      </c>
      <c r="L7" s="271" t="s">
        <v>91</v>
      </c>
      <c r="M7" s="411" t="s">
        <v>127</v>
      </c>
    </row>
    <row r="8" spans="1:13" ht="15">
      <c r="A8" s="2"/>
      <c r="B8" s="416"/>
      <c r="C8" s="21" t="s">
        <v>0</v>
      </c>
      <c r="D8" s="273" t="s">
        <v>124</v>
      </c>
      <c r="E8" s="273" t="s">
        <v>126</v>
      </c>
      <c r="F8" s="406"/>
      <c r="G8" s="406"/>
      <c r="K8" s="273" t="s">
        <v>124</v>
      </c>
      <c r="L8" s="273" t="s">
        <v>126</v>
      </c>
      <c r="M8" s="406"/>
    </row>
    <row r="9" spans="1:13" ht="15.75" thickBot="1">
      <c r="A9" s="2"/>
      <c r="B9" s="417"/>
      <c r="C9" s="22"/>
      <c r="D9" s="26" t="s">
        <v>125</v>
      </c>
      <c r="E9" s="26" t="s">
        <v>125</v>
      </c>
      <c r="F9" s="276" t="s">
        <v>125</v>
      </c>
      <c r="G9" s="32" t="s">
        <v>1</v>
      </c>
      <c r="K9" s="26" t="s">
        <v>183</v>
      </c>
      <c r="L9" s="26" t="s">
        <v>183</v>
      </c>
      <c r="M9" s="26" t="s">
        <v>183</v>
      </c>
    </row>
    <row r="10" spans="1:16" s="111" customFormat="1" ht="15" customHeight="1">
      <c r="A10" s="329"/>
      <c r="B10" s="330">
        <v>5011</v>
      </c>
      <c r="C10" s="331" t="s">
        <v>104</v>
      </c>
      <c r="D10" s="332">
        <f>K10/1000</f>
        <v>11700</v>
      </c>
      <c r="E10" s="333">
        <f>L10/1000</f>
        <v>12059</v>
      </c>
      <c r="F10" s="332">
        <f>M10/1000</f>
        <v>11969.418</v>
      </c>
      <c r="G10" s="202">
        <f aca="true" t="shared" si="0" ref="G10:G58">F10/E10</f>
        <v>0.9925713574923294</v>
      </c>
      <c r="J10">
        <v>5011</v>
      </c>
      <c r="K10" s="388">
        <v>11700000</v>
      </c>
      <c r="L10" s="389">
        <v>12059000</v>
      </c>
      <c r="M10" s="390">
        <v>11969418</v>
      </c>
      <c r="N10"/>
      <c r="P10" s="334"/>
    </row>
    <row r="11" spans="1:16" s="111" customFormat="1" ht="15" customHeight="1">
      <c r="A11" s="329"/>
      <c r="B11" s="159">
        <v>5021</v>
      </c>
      <c r="C11" s="143" t="s">
        <v>6</v>
      </c>
      <c r="D11" s="312">
        <f aca="true" t="shared" si="1" ref="D11:D56">K11/1000</f>
        <v>490</v>
      </c>
      <c r="E11" s="312">
        <f aca="true" t="shared" si="2" ref="E11:E56">L11/1000</f>
        <v>490</v>
      </c>
      <c r="F11" s="324">
        <f aca="true" t="shared" si="3" ref="F11:F56">M11/1000</f>
        <v>437.989</v>
      </c>
      <c r="G11" s="201">
        <f t="shared" si="0"/>
        <v>0.8938551020408163</v>
      </c>
      <c r="J11">
        <v>5021</v>
      </c>
      <c r="K11" s="359">
        <v>490000</v>
      </c>
      <c r="L11" s="358">
        <v>490000</v>
      </c>
      <c r="M11" s="360">
        <v>437989</v>
      </c>
      <c r="N11"/>
      <c r="P11" s="334"/>
    </row>
    <row r="12" spans="1:16" s="111" customFormat="1" ht="15" customHeight="1">
      <c r="A12" s="329"/>
      <c r="B12" s="159">
        <v>5023</v>
      </c>
      <c r="C12" s="143" t="s">
        <v>103</v>
      </c>
      <c r="D12" s="312">
        <f t="shared" si="1"/>
        <v>2100</v>
      </c>
      <c r="E12" s="312">
        <f t="shared" si="2"/>
        <v>2100</v>
      </c>
      <c r="F12" s="324">
        <f t="shared" si="3"/>
        <v>2095.069</v>
      </c>
      <c r="G12" s="201">
        <f t="shared" si="0"/>
        <v>0.9976519047619048</v>
      </c>
      <c r="J12">
        <v>5023</v>
      </c>
      <c r="K12" s="359">
        <v>2100000</v>
      </c>
      <c r="L12" s="358">
        <v>2100000</v>
      </c>
      <c r="M12" s="360">
        <v>2095069</v>
      </c>
      <c r="N12"/>
      <c r="P12" s="334"/>
    </row>
    <row r="13" spans="1:16" s="111" customFormat="1" ht="15" customHeight="1">
      <c r="A13" s="335"/>
      <c r="B13" s="159">
        <v>5031</v>
      </c>
      <c r="C13" s="143" t="s">
        <v>159</v>
      </c>
      <c r="D13" s="312">
        <f t="shared" si="1"/>
        <v>3547</v>
      </c>
      <c r="E13" s="312">
        <f t="shared" si="2"/>
        <v>3635</v>
      </c>
      <c r="F13" s="324">
        <f t="shared" si="3"/>
        <v>3633.027</v>
      </c>
      <c r="G13" s="201">
        <f t="shared" si="0"/>
        <v>0.9994572214580468</v>
      </c>
      <c r="J13">
        <v>5031</v>
      </c>
      <c r="K13" s="359">
        <v>3547000</v>
      </c>
      <c r="L13" s="358">
        <v>3635000</v>
      </c>
      <c r="M13" s="360">
        <v>3633027</v>
      </c>
      <c r="N13"/>
      <c r="P13" s="334"/>
    </row>
    <row r="14" spans="2:16" s="111" customFormat="1" ht="15" customHeight="1">
      <c r="B14" s="159">
        <v>5032</v>
      </c>
      <c r="C14" s="143" t="s">
        <v>102</v>
      </c>
      <c r="D14" s="312">
        <f t="shared" si="1"/>
        <v>1227</v>
      </c>
      <c r="E14" s="312">
        <f t="shared" si="2"/>
        <v>1258</v>
      </c>
      <c r="F14" s="324">
        <f t="shared" si="3"/>
        <v>1258.363</v>
      </c>
      <c r="G14" s="201">
        <f t="shared" si="0"/>
        <v>1.0002885532591415</v>
      </c>
      <c r="J14">
        <v>5032</v>
      </c>
      <c r="K14" s="359">
        <v>1227000</v>
      </c>
      <c r="L14" s="358">
        <v>1258000</v>
      </c>
      <c r="M14" s="360">
        <v>1258363</v>
      </c>
      <c r="N14"/>
      <c r="P14" s="334"/>
    </row>
    <row r="15" spans="2:16" s="111" customFormat="1" ht="15" customHeight="1">
      <c r="B15" s="159">
        <v>5038</v>
      </c>
      <c r="C15" s="143" t="s">
        <v>160</v>
      </c>
      <c r="D15" s="312">
        <f t="shared" si="1"/>
        <v>70</v>
      </c>
      <c r="E15" s="312">
        <f t="shared" si="2"/>
        <v>70</v>
      </c>
      <c r="F15" s="324">
        <f t="shared" si="3"/>
        <v>59.97</v>
      </c>
      <c r="G15" s="201">
        <f t="shared" si="0"/>
        <v>0.8567142857142857</v>
      </c>
      <c r="J15">
        <v>5038</v>
      </c>
      <c r="K15" s="359">
        <v>70000</v>
      </c>
      <c r="L15" s="358">
        <v>70000</v>
      </c>
      <c r="M15" s="360">
        <v>59970</v>
      </c>
      <c r="N15"/>
      <c r="P15" s="334"/>
    </row>
    <row r="16" spans="2:16" s="111" customFormat="1" ht="15" customHeight="1">
      <c r="B16" s="159">
        <v>5132</v>
      </c>
      <c r="C16" s="143" t="s">
        <v>17</v>
      </c>
      <c r="D16" s="312">
        <f t="shared" si="1"/>
        <v>30</v>
      </c>
      <c r="E16" s="312">
        <f t="shared" si="2"/>
        <v>30</v>
      </c>
      <c r="F16" s="324">
        <f t="shared" si="3"/>
        <v>5.887</v>
      </c>
      <c r="G16" s="201">
        <f t="shared" si="0"/>
        <v>0.19623333333333332</v>
      </c>
      <c r="J16">
        <v>5132</v>
      </c>
      <c r="K16" s="359">
        <v>30000</v>
      </c>
      <c r="L16" s="358">
        <v>30000</v>
      </c>
      <c r="M16" s="360">
        <v>5887</v>
      </c>
      <c r="N16"/>
      <c r="P16" s="334"/>
    </row>
    <row r="17" spans="2:16" s="111" customFormat="1" ht="15" customHeight="1">
      <c r="B17" s="159" t="s">
        <v>20</v>
      </c>
      <c r="C17" s="143" t="s">
        <v>161</v>
      </c>
      <c r="D17" s="312">
        <f t="shared" si="1"/>
        <v>80</v>
      </c>
      <c r="E17" s="312">
        <f t="shared" si="2"/>
        <v>80</v>
      </c>
      <c r="F17" s="324">
        <f t="shared" si="3"/>
        <v>58.6181</v>
      </c>
      <c r="G17" s="201">
        <f t="shared" si="0"/>
        <v>0.73272625</v>
      </c>
      <c r="J17">
        <v>5136</v>
      </c>
      <c r="K17" s="359">
        <v>80000</v>
      </c>
      <c r="L17" s="358">
        <v>80000</v>
      </c>
      <c r="M17" s="360">
        <v>58618.1</v>
      </c>
      <c r="N17"/>
      <c r="P17" s="334"/>
    </row>
    <row r="18" spans="2:16" s="111" customFormat="1" ht="15" customHeight="1">
      <c r="B18" s="159">
        <v>5137</v>
      </c>
      <c r="C18" s="143" t="s">
        <v>131</v>
      </c>
      <c r="D18" s="312">
        <f t="shared" si="1"/>
        <v>770</v>
      </c>
      <c r="E18" s="312">
        <f t="shared" si="2"/>
        <v>852</v>
      </c>
      <c r="F18" s="324">
        <f t="shared" si="3"/>
        <v>843.3066</v>
      </c>
      <c r="G18" s="201">
        <f t="shared" si="0"/>
        <v>0.9897964788732394</v>
      </c>
      <c r="J18">
        <v>5137</v>
      </c>
      <c r="K18" s="359">
        <v>770000</v>
      </c>
      <c r="L18" s="358">
        <v>852000</v>
      </c>
      <c r="M18" s="360">
        <v>843306.6</v>
      </c>
      <c r="N18"/>
      <c r="P18" s="334"/>
    </row>
    <row r="19" spans="2:16" s="111" customFormat="1" ht="15" customHeight="1">
      <c r="B19" s="159">
        <v>5139</v>
      </c>
      <c r="C19" s="143" t="s">
        <v>162</v>
      </c>
      <c r="D19" s="312">
        <f t="shared" si="1"/>
        <v>910</v>
      </c>
      <c r="E19" s="312">
        <f t="shared" si="2"/>
        <v>711.6</v>
      </c>
      <c r="F19" s="324">
        <f t="shared" si="3"/>
        <v>490.0406</v>
      </c>
      <c r="G19" s="201">
        <f t="shared" si="0"/>
        <v>0.6886461495222035</v>
      </c>
      <c r="J19">
        <v>5139</v>
      </c>
      <c r="K19" s="359">
        <v>910000</v>
      </c>
      <c r="L19" s="358">
        <v>711600</v>
      </c>
      <c r="M19" s="360">
        <v>490040.6</v>
      </c>
      <c r="N19"/>
      <c r="P19" s="334"/>
    </row>
    <row r="20" spans="2:16" s="111" customFormat="1" ht="15" customHeight="1">
      <c r="B20" s="159">
        <v>5141</v>
      </c>
      <c r="C20" s="143" t="s">
        <v>193</v>
      </c>
      <c r="D20" s="312">
        <f>K20/1000</f>
        <v>4924</v>
      </c>
      <c r="E20" s="312">
        <f>L20/1000</f>
        <v>4993</v>
      </c>
      <c r="F20" s="324">
        <f>M20/1000</f>
        <v>4949.2516</v>
      </c>
      <c r="G20" s="201">
        <f>F20/E20</f>
        <v>0.9912380532745844</v>
      </c>
      <c r="J20">
        <v>5141</v>
      </c>
      <c r="K20" s="359">
        <v>4924000</v>
      </c>
      <c r="L20" s="358">
        <v>4993000</v>
      </c>
      <c r="M20" s="360">
        <v>4949251.6</v>
      </c>
      <c r="N20"/>
      <c r="P20" s="334"/>
    </row>
    <row r="21" spans="2:16" s="111" customFormat="1" ht="15" customHeight="1">
      <c r="B21" s="159">
        <v>5151</v>
      </c>
      <c r="C21" s="143" t="s">
        <v>163</v>
      </c>
      <c r="D21" s="312">
        <f t="shared" si="1"/>
        <v>223</v>
      </c>
      <c r="E21" s="312">
        <f t="shared" si="2"/>
        <v>223</v>
      </c>
      <c r="F21" s="324">
        <f t="shared" si="3"/>
        <v>115.58489999999999</v>
      </c>
      <c r="G21" s="201">
        <f t="shared" si="0"/>
        <v>0.5183179372197309</v>
      </c>
      <c r="J21">
        <v>5151</v>
      </c>
      <c r="K21" s="359">
        <v>223000</v>
      </c>
      <c r="L21" s="358">
        <v>223000</v>
      </c>
      <c r="M21" s="360">
        <v>115584.9</v>
      </c>
      <c r="N21"/>
      <c r="P21" s="334"/>
    </row>
    <row r="22" spans="2:16" s="111" customFormat="1" ht="15" customHeight="1">
      <c r="B22" s="159">
        <v>5152</v>
      </c>
      <c r="C22" s="143" t="s">
        <v>52</v>
      </c>
      <c r="D22" s="312">
        <f t="shared" si="1"/>
        <v>800</v>
      </c>
      <c r="E22" s="312">
        <f t="shared" si="2"/>
        <v>800</v>
      </c>
      <c r="F22" s="324">
        <f t="shared" si="3"/>
        <v>637.274</v>
      </c>
      <c r="G22" s="201">
        <f t="shared" si="0"/>
        <v>0.7965925</v>
      </c>
      <c r="J22">
        <v>5152</v>
      </c>
      <c r="K22" s="359">
        <v>800000</v>
      </c>
      <c r="L22" s="358">
        <v>800000</v>
      </c>
      <c r="M22" s="360">
        <v>637274</v>
      </c>
      <c r="N22"/>
      <c r="P22" s="334"/>
    </row>
    <row r="23" spans="2:16" s="111" customFormat="1" ht="15" customHeight="1">
      <c r="B23" s="159" t="s">
        <v>22</v>
      </c>
      <c r="C23" s="143" t="s">
        <v>23</v>
      </c>
      <c r="D23" s="312">
        <f t="shared" si="1"/>
        <v>600</v>
      </c>
      <c r="E23" s="312">
        <f t="shared" si="2"/>
        <v>600</v>
      </c>
      <c r="F23" s="324">
        <f t="shared" si="3"/>
        <v>337.693</v>
      </c>
      <c r="G23" s="201">
        <f t="shared" si="0"/>
        <v>0.5628216666666667</v>
      </c>
      <c r="J23">
        <v>5154</v>
      </c>
      <c r="K23" s="359">
        <v>600000</v>
      </c>
      <c r="L23" s="358">
        <v>600000</v>
      </c>
      <c r="M23" s="360">
        <v>337693</v>
      </c>
      <c r="N23"/>
      <c r="P23" s="334"/>
    </row>
    <row r="24" spans="2:16" s="111" customFormat="1" ht="15" customHeight="1">
      <c r="B24" s="159" t="s">
        <v>24</v>
      </c>
      <c r="C24" s="143" t="s">
        <v>25</v>
      </c>
      <c r="D24" s="312">
        <f t="shared" si="1"/>
        <v>30</v>
      </c>
      <c r="E24" s="312">
        <f t="shared" si="2"/>
        <v>30</v>
      </c>
      <c r="F24" s="324">
        <f t="shared" si="3"/>
        <v>25.07224</v>
      </c>
      <c r="G24" s="201">
        <f t="shared" si="0"/>
        <v>0.8357413333333333</v>
      </c>
      <c r="J24">
        <v>5156</v>
      </c>
      <c r="K24" s="359">
        <v>30000</v>
      </c>
      <c r="L24" s="358">
        <v>30000</v>
      </c>
      <c r="M24" s="360">
        <v>25072.24</v>
      </c>
      <c r="N24"/>
      <c r="P24" s="334"/>
    </row>
    <row r="25" spans="2:16" s="111" customFormat="1" ht="15" customHeight="1">
      <c r="B25" s="159">
        <v>5161</v>
      </c>
      <c r="C25" s="143" t="s">
        <v>26</v>
      </c>
      <c r="D25" s="312">
        <f t="shared" si="1"/>
        <v>564</v>
      </c>
      <c r="E25" s="312">
        <f t="shared" si="2"/>
        <v>564</v>
      </c>
      <c r="F25" s="324">
        <f t="shared" si="3"/>
        <v>375.06971999999996</v>
      </c>
      <c r="G25" s="201">
        <f t="shared" si="0"/>
        <v>0.6650172340425531</v>
      </c>
      <c r="J25">
        <v>5161</v>
      </c>
      <c r="K25" s="359">
        <v>564000</v>
      </c>
      <c r="L25" s="358">
        <v>564000</v>
      </c>
      <c r="M25" s="360">
        <v>375069.72</v>
      </c>
      <c r="N25"/>
      <c r="P25" s="334"/>
    </row>
    <row r="26" spans="2:16" s="111" customFormat="1" ht="15" customHeight="1">
      <c r="B26" s="159">
        <v>5162</v>
      </c>
      <c r="C26" s="143" t="s">
        <v>27</v>
      </c>
      <c r="D26" s="312">
        <f t="shared" si="1"/>
        <v>500</v>
      </c>
      <c r="E26" s="312">
        <f t="shared" si="2"/>
        <v>500</v>
      </c>
      <c r="F26" s="324">
        <f t="shared" si="3"/>
        <v>421.34909999999996</v>
      </c>
      <c r="G26" s="201">
        <f t="shared" si="0"/>
        <v>0.8426982</v>
      </c>
      <c r="J26">
        <v>5162</v>
      </c>
      <c r="K26" s="359">
        <v>500000</v>
      </c>
      <c r="L26" s="358">
        <v>500000</v>
      </c>
      <c r="M26" s="360">
        <v>421349.1</v>
      </c>
      <c r="N26"/>
      <c r="P26" s="334"/>
    </row>
    <row r="27" spans="2:16" s="111" customFormat="1" ht="15" customHeight="1">
      <c r="B27" s="159" t="s">
        <v>28</v>
      </c>
      <c r="C27" s="143" t="s">
        <v>132</v>
      </c>
      <c r="D27" s="312">
        <f t="shared" si="1"/>
        <v>153</v>
      </c>
      <c r="E27" s="312">
        <f t="shared" si="2"/>
        <v>153</v>
      </c>
      <c r="F27" s="324">
        <f t="shared" si="3"/>
        <v>117.5479</v>
      </c>
      <c r="G27" s="201">
        <f t="shared" si="0"/>
        <v>0.7682869281045751</v>
      </c>
      <c r="J27">
        <v>5163</v>
      </c>
      <c r="K27" s="359">
        <v>153000</v>
      </c>
      <c r="L27" s="358">
        <v>153000</v>
      </c>
      <c r="M27" s="360">
        <v>117547.9</v>
      </c>
      <c r="N27"/>
      <c r="P27" s="334"/>
    </row>
    <row r="28" spans="2:16" s="111" customFormat="1" ht="15" customHeight="1">
      <c r="B28" s="159">
        <v>5164</v>
      </c>
      <c r="C28" s="143" t="s">
        <v>29</v>
      </c>
      <c r="D28" s="312">
        <f t="shared" si="1"/>
        <v>445</v>
      </c>
      <c r="E28" s="312">
        <f t="shared" si="2"/>
        <v>386</v>
      </c>
      <c r="F28" s="324">
        <f t="shared" si="3"/>
        <v>382.345</v>
      </c>
      <c r="G28" s="201">
        <f t="shared" si="0"/>
        <v>0.9905310880829016</v>
      </c>
      <c r="J28">
        <v>5164</v>
      </c>
      <c r="K28" s="359">
        <v>445000</v>
      </c>
      <c r="L28" s="358">
        <v>386000</v>
      </c>
      <c r="M28" s="360">
        <v>382345</v>
      </c>
      <c r="N28"/>
      <c r="P28" s="334"/>
    </row>
    <row r="29" spans="2:16" s="111" customFormat="1" ht="15" customHeight="1">
      <c r="B29" s="159">
        <v>5166</v>
      </c>
      <c r="C29" s="143" t="s">
        <v>12</v>
      </c>
      <c r="D29" s="312">
        <f t="shared" si="1"/>
        <v>245</v>
      </c>
      <c r="E29" s="312">
        <f t="shared" si="2"/>
        <v>350</v>
      </c>
      <c r="F29" s="324">
        <f t="shared" si="3"/>
        <v>131.6</v>
      </c>
      <c r="G29" s="201">
        <f t="shared" si="0"/>
        <v>0.376</v>
      </c>
      <c r="J29">
        <v>5166</v>
      </c>
      <c r="K29" s="359">
        <v>245000</v>
      </c>
      <c r="L29" s="358">
        <v>350000</v>
      </c>
      <c r="M29" s="360">
        <v>131600</v>
      </c>
      <c r="N29"/>
      <c r="P29" s="334"/>
    </row>
    <row r="30" spans="2:16" s="111" customFormat="1" ht="15" customHeight="1">
      <c r="B30" s="159" t="s">
        <v>32</v>
      </c>
      <c r="C30" s="143" t="s">
        <v>33</v>
      </c>
      <c r="D30" s="312">
        <f t="shared" si="1"/>
        <v>225</v>
      </c>
      <c r="E30" s="312">
        <f t="shared" si="2"/>
        <v>245</v>
      </c>
      <c r="F30" s="324">
        <f t="shared" si="3"/>
        <v>234.52</v>
      </c>
      <c r="G30" s="201">
        <f t="shared" si="0"/>
        <v>0.9572244897959185</v>
      </c>
      <c r="J30">
        <v>5167</v>
      </c>
      <c r="K30" s="359">
        <v>225000</v>
      </c>
      <c r="L30" s="358">
        <v>245000</v>
      </c>
      <c r="M30" s="360">
        <v>234520</v>
      </c>
      <c r="N30"/>
      <c r="P30" s="334"/>
    </row>
    <row r="31" spans="2:16" s="111" customFormat="1" ht="15" customHeight="1">
      <c r="B31" s="159">
        <v>5169</v>
      </c>
      <c r="C31" s="143" t="s">
        <v>158</v>
      </c>
      <c r="D31" s="312">
        <f t="shared" si="1"/>
        <v>9464</v>
      </c>
      <c r="E31" s="312">
        <f t="shared" si="2"/>
        <v>10184</v>
      </c>
      <c r="F31" s="324">
        <f t="shared" si="3"/>
        <v>8637.047279999999</v>
      </c>
      <c r="G31" s="201">
        <f t="shared" si="0"/>
        <v>0.8480996936370777</v>
      </c>
      <c r="J31">
        <v>5169</v>
      </c>
      <c r="K31" s="359">
        <v>9464000</v>
      </c>
      <c r="L31" s="358">
        <v>10184000</v>
      </c>
      <c r="M31" s="360">
        <v>8637047.28</v>
      </c>
      <c r="N31"/>
      <c r="P31" s="334"/>
    </row>
    <row r="32" spans="2:16" s="111" customFormat="1" ht="15" customHeight="1">
      <c r="B32" s="159">
        <v>5171</v>
      </c>
      <c r="C32" s="143" t="s">
        <v>16</v>
      </c>
      <c r="D32" s="312">
        <f t="shared" si="1"/>
        <v>7680</v>
      </c>
      <c r="E32" s="312">
        <f t="shared" si="2"/>
        <v>6367</v>
      </c>
      <c r="F32" s="324">
        <f t="shared" si="3"/>
        <v>5139.10275</v>
      </c>
      <c r="G32" s="201">
        <f t="shared" si="0"/>
        <v>0.8071466546254122</v>
      </c>
      <c r="J32">
        <v>5171</v>
      </c>
      <c r="K32" s="359">
        <v>7680000</v>
      </c>
      <c r="L32" s="358">
        <v>6367000</v>
      </c>
      <c r="M32" s="360">
        <v>5139102.75</v>
      </c>
      <c r="N32"/>
      <c r="P32" s="334"/>
    </row>
    <row r="33" spans="2:16" s="111" customFormat="1" ht="15" customHeight="1">
      <c r="B33" s="159">
        <v>5172</v>
      </c>
      <c r="C33" s="143" t="s">
        <v>37</v>
      </c>
      <c r="D33" s="312">
        <f t="shared" si="1"/>
        <v>60</v>
      </c>
      <c r="E33" s="312">
        <f t="shared" si="2"/>
        <v>60</v>
      </c>
      <c r="F33" s="324">
        <f t="shared" si="3"/>
        <v>57.077</v>
      </c>
      <c r="G33" s="201">
        <f t="shared" si="0"/>
        <v>0.9512833333333333</v>
      </c>
      <c r="J33">
        <v>5172</v>
      </c>
      <c r="K33" s="359">
        <v>60000</v>
      </c>
      <c r="L33" s="358">
        <v>60000</v>
      </c>
      <c r="M33" s="360">
        <v>57077</v>
      </c>
      <c r="N33"/>
      <c r="P33" s="334"/>
    </row>
    <row r="34" spans="2:16" s="111" customFormat="1" ht="15" customHeight="1">
      <c r="B34" s="159" t="s">
        <v>39</v>
      </c>
      <c r="C34" s="143" t="s">
        <v>40</v>
      </c>
      <c r="D34" s="312">
        <f t="shared" si="1"/>
        <v>70</v>
      </c>
      <c r="E34" s="312">
        <f t="shared" si="2"/>
        <v>70</v>
      </c>
      <c r="F34" s="324">
        <f t="shared" si="3"/>
        <v>43.745</v>
      </c>
      <c r="G34" s="201">
        <f t="shared" si="0"/>
        <v>0.6249285714285714</v>
      </c>
      <c r="J34">
        <v>5173</v>
      </c>
      <c r="K34" s="359">
        <v>70000</v>
      </c>
      <c r="L34" s="358">
        <v>70000</v>
      </c>
      <c r="M34" s="360">
        <v>43745</v>
      </c>
      <c r="N34"/>
      <c r="P34" s="334"/>
    </row>
    <row r="35" spans="2:16" s="111" customFormat="1" ht="15" customHeight="1">
      <c r="B35" s="336" t="s">
        <v>41</v>
      </c>
      <c r="C35" s="337" t="s">
        <v>42</v>
      </c>
      <c r="D35" s="312">
        <f t="shared" si="1"/>
        <v>53</v>
      </c>
      <c r="E35" s="312">
        <f t="shared" si="2"/>
        <v>75</v>
      </c>
      <c r="F35" s="324">
        <f t="shared" si="3"/>
        <v>44.7425</v>
      </c>
      <c r="G35" s="201">
        <f t="shared" si="0"/>
        <v>0.5965666666666667</v>
      </c>
      <c r="J35">
        <v>5175</v>
      </c>
      <c r="K35" s="359">
        <v>53000</v>
      </c>
      <c r="L35" s="358">
        <v>75000</v>
      </c>
      <c r="M35" s="360">
        <v>44742.5</v>
      </c>
      <c r="N35"/>
      <c r="P35" s="334"/>
    </row>
    <row r="36" spans="2:16" s="111" customFormat="1" ht="15" customHeight="1">
      <c r="B36" s="159" t="s">
        <v>43</v>
      </c>
      <c r="C36" s="143" t="s">
        <v>164</v>
      </c>
      <c r="D36" s="312">
        <f t="shared" si="1"/>
        <v>388</v>
      </c>
      <c r="E36" s="312">
        <f t="shared" si="2"/>
        <v>388</v>
      </c>
      <c r="F36" s="324">
        <f t="shared" si="3"/>
        <v>328.0552</v>
      </c>
      <c r="G36" s="201">
        <f t="shared" si="0"/>
        <v>0.8455030927835052</v>
      </c>
      <c r="J36">
        <v>5179</v>
      </c>
      <c r="K36" s="359">
        <v>388000</v>
      </c>
      <c r="L36" s="358">
        <v>388000</v>
      </c>
      <c r="M36" s="360">
        <v>328055.2</v>
      </c>
      <c r="N36"/>
      <c r="P36" s="334"/>
    </row>
    <row r="37" spans="2:16" s="111" customFormat="1" ht="15" customHeight="1">
      <c r="B37" s="162">
        <v>5191</v>
      </c>
      <c r="C37" s="255" t="s">
        <v>114</v>
      </c>
      <c r="D37" s="312">
        <f t="shared" si="1"/>
        <v>1</v>
      </c>
      <c r="E37" s="312">
        <f t="shared" si="2"/>
        <v>1</v>
      </c>
      <c r="F37" s="324">
        <f t="shared" si="3"/>
        <v>0</v>
      </c>
      <c r="G37" s="201">
        <f t="shared" si="0"/>
        <v>0</v>
      </c>
      <c r="J37">
        <v>5191</v>
      </c>
      <c r="K37" s="359">
        <v>1000</v>
      </c>
      <c r="L37" s="358">
        <v>1000</v>
      </c>
      <c r="M37" s="360"/>
      <c r="N37"/>
      <c r="P37" s="334"/>
    </row>
    <row r="38" spans="2:16" s="111" customFormat="1" ht="15" customHeight="1">
      <c r="B38" s="336" t="s">
        <v>44</v>
      </c>
      <c r="C38" s="337" t="s">
        <v>45</v>
      </c>
      <c r="D38" s="312">
        <f t="shared" si="1"/>
        <v>120</v>
      </c>
      <c r="E38" s="312">
        <f t="shared" si="2"/>
        <v>100</v>
      </c>
      <c r="F38" s="324">
        <f t="shared" si="3"/>
        <v>12.8755</v>
      </c>
      <c r="G38" s="201">
        <f t="shared" si="0"/>
        <v>0.128755</v>
      </c>
      <c r="J38">
        <v>5192</v>
      </c>
      <c r="K38" s="359">
        <v>120000</v>
      </c>
      <c r="L38" s="358">
        <v>100000</v>
      </c>
      <c r="M38" s="360">
        <v>12875.5</v>
      </c>
      <c r="N38"/>
      <c r="P38" s="334"/>
    </row>
    <row r="39" spans="2:16" s="111" customFormat="1" ht="15" customHeight="1">
      <c r="B39" s="159" t="s">
        <v>46</v>
      </c>
      <c r="C39" s="143" t="s">
        <v>47</v>
      </c>
      <c r="D39" s="312">
        <f t="shared" si="1"/>
        <v>23</v>
      </c>
      <c r="E39" s="312">
        <f t="shared" si="2"/>
        <v>28</v>
      </c>
      <c r="F39" s="324">
        <f t="shared" si="3"/>
        <v>16.1495</v>
      </c>
      <c r="G39" s="201">
        <f t="shared" si="0"/>
        <v>0.5767678571428572</v>
      </c>
      <c r="J39">
        <v>5194</v>
      </c>
      <c r="K39" s="359">
        <v>23000</v>
      </c>
      <c r="L39" s="358">
        <v>28000</v>
      </c>
      <c r="M39" s="360">
        <v>16149.5</v>
      </c>
      <c r="N39"/>
      <c r="P39" s="334"/>
    </row>
    <row r="40" spans="2:16" s="111" customFormat="1" ht="15" customHeight="1">
      <c r="B40" s="159">
        <v>5213</v>
      </c>
      <c r="C40" s="119" t="s">
        <v>192</v>
      </c>
      <c r="D40" s="312">
        <f t="shared" si="1"/>
        <v>10</v>
      </c>
      <c r="E40" s="312">
        <f t="shared" si="2"/>
        <v>10</v>
      </c>
      <c r="F40" s="324">
        <f t="shared" si="3"/>
        <v>10</v>
      </c>
      <c r="G40" s="201">
        <f t="shared" si="0"/>
        <v>1</v>
      </c>
      <c r="J40">
        <v>5213</v>
      </c>
      <c r="K40" s="359">
        <v>10000</v>
      </c>
      <c r="L40" s="358">
        <v>10000</v>
      </c>
      <c r="M40" s="360">
        <v>10000</v>
      </c>
      <c r="N40"/>
      <c r="P40" s="334"/>
    </row>
    <row r="41" spans="2:16" s="111" customFormat="1" ht="15" customHeight="1">
      <c r="B41" s="159" t="s">
        <v>8</v>
      </c>
      <c r="C41" s="130" t="s">
        <v>9</v>
      </c>
      <c r="D41" s="312">
        <f t="shared" si="1"/>
        <v>1025</v>
      </c>
      <c r="E41" s="312">
        <f t="shared" si="2"/>
        <v>1055</v>
      </c>
      <c r="F41" s="324">
        <f t="shared" si="3"/>
        <v>1055</v>
      </c>
      <c r="G41" s="201">
        <f t="shared" si="0"/>
        <v>1</v>
      </c>
      <c r="J41">
        <v>5222</v>
      </c>
      <c r="K41" s="359">
        <v>1025000</v>
      </c>
      <c r="L41" s="358">
        <v>1055000</v>
      </c>
      <c r="M41" s="360">
        <v>1055000</v>
      </c>
      <c r="N41"/>
      <c r="P41" s="334"/>
    </row>
    <row r="42" spans="2:16" s="111" customFormat="1" ht="15" customHeight="1">
      <c r="B42" s="159">
        <v>5223</v>
      </c>
      <c r="C42" s="143" t="s">
        <v>121</v>
      </c>
      <c r="D42" s="312">
        <f t="shared" si="1"/>
        <v>290</v>
      </c>
      <c r="E42" s="312">
        <f t="shared" si="2"/>
        <v>290</v>
      </c>
      <c r="F42" s="324">
        <f t="shared" si="3"/>
        <v>290</v>
      </c>
      <c r="G42" s="201">
        <f t="shared" si="0"/>
        <v>1</v>
      </c>
      <c r="J42">
        <v>5223</v>
      </c>
      <c r="K42" s="359">
        <v>290000</v>
      </c>
      <c r="L42" s="358">
        <v>290000</v>
      </c>
      <c r="M42" s="360">
        <v>290000</v>
      </c>
      <c r="N42"/>
      <c r="P42" s="334"/>
    </row>
    <row r="43" spans="2:16" s="111" customFormat="1" ht="15" customHeight="1">
      <c r="B43" s="159" t="s">
        <v>34</v>
      </c>
      <c r="C43" s="143" t="s">
        <v>165</v>
      </c>
      <c r="D43" s="312">
        <f t="shared" si="1"/>
        <v>169</v>
      </c>
      <c r="E43" s="312">
        <f t="shared" si="2"/>
        <v>159</v>
      </c>
      <c r="F43" s="324">
        <f t="shared" si="3"/>
        <v>159</v>
      </c>
      <c r="G43" s="201">
        <f t="shared" si="0"/>
        <v>1</v>
      </c>
      <c r="J43">
        <v>5229</v>
      </c>
      <c r="K43" s="359">
        <v>169000</v>
      </c>
      <c r="L43" s="358">
        <v>159000</v>
      </c>
      <c r="M43" s="360">
        <v>159000</v>
      </c>
      <c r="N43"/>
      <c r="P43" s="334"/>
    </row>
    <row r="44" spans="2:16" s="111" customFormat="1" ht="15" customHeight="1">
      <c r="B44" s="159" t="s">
        <v>31</v>
      </c>
      <c r="C44" s="143" t="s">
        <v>166</v>
      </c>
      <c r="D44" s="312">
        <f t="shared" si="1"/>
        <v>28005</v>
      </c>
      <c r="E44" s="312">
        <f t="shared" si="2"/>
        <v>28962</v>
      </c>
      <c r="F44" s="324">
        <f t="shared" si="3"/>
        <v>28403.67569</v>
      </c>
      <c r="G44" s="201">
        <f t="shared" si="0"/>
        <v>0.9807221769905393</v>
      </c>
      <c r="J44">
        <v>5331</v>
      </c>
      <c r="K44" s="359">
        <v>28005000</v>
      </c>
      <c r="L44" s="358">
        <v>28962000</v>
      </c>
      <c r="M44" s="360">
        <v>28403675.69</v>
      </c>
      <c r="N44"/>
      <c r="P44" s="334"/>
    </row>
    <row r="45" spans="2:16" s="111" customFormat="1" ht="15" customHeight="1">
      <c r="B45" s="159">
        <v>5339</v>
      </c>
      <c r="C45" s="130" t="s">
        <v>191</v>
      </c>
      <c r="D45" s="312">
        <f>K45/1000</f>
        <v>0</v>
      </c>
      <c r="E45" s="312">
        <f>L45/1000</f>
        <v>20</v>
      </c>
      <c r="F45" s="324">
        <f>M45/1000</f>
        <v>20</v>
      </c>
      <c r="G45" s="201">
        <f>F45/E45</f>
        <v>1</v>
      </c>
      <c r="J45">
        <v>5339</v>
      </c>
      <c r="K45" s="359"/>
      <c r="L45" s="358">
        <v>20000</v>
      </c>
      <c r="M45" s="360">
        <v>20000</v>
      </c>
      <c r="N45"/>
      <c r="P45" s="334"/>
    </row>
    <row r="46" spans="2:16" s="111" customFormat="1" ht="15" customHeight="1">
      <c r="B46" s="159">
        <v>5341</v>
      </c>
      <c r="C46" s="143" t="s">
        <v>167</v>
      </c>
      <c r="D46" s="312">
        <f t="shared" si="1"/>
        <v>8604</v>
      </c>
      <c r="E46" s="312">
        <f t="shared" si="2"/>
        <v>9780</v>
      </c>
      <c r="F46" s="324">
        <f t="shared" si="3"/>
        <v>9279.489</v>
      </c>
      <c r="G46" s="201">
        <f t="shared" si="0"/>
        <v>0.9488230061349693</v>
      </c>
      <c r="J46">
        <v>5341</v>
      </c>
      <c r="K46" s="359">
        <v>8604000</v>
      </c>
      <c r="L46" s="358">
        <v>9780000</v>
      </c>
      <c r="M46" s="360">
        <v>9279489</v>
      </c>
      <c r="N46"/>
      <c r="P46" s="334"/>
    </row>
    <row r="47" spans="2:16" s="111" customFormat="1" ht="15" customHeight="1">
      <c r="B47" s="159">
        <v>5362</v>
      </c>
      <c r="C47" s="143" t="s">
        <v>93</v>
      </c>
      <c r="D47" s="312">
        <f t="shared" si="1"/>
        <v>2500</v>
      </c>
      <c r="E47" s="312">
        <f t="shared" si="2"/>
        <v>1836</v>
      </c>
      <c r="F47" s="324">
        <f t="shared" si="3"/>
        <v>1836.24</v>
      </c>
      <c r="G47" s="201">
        <f t="shared" si="0"/>
        <v>1.0001307189542483</v>
      </c>
      <c r="J47">
        <v>5362</v>
      </c>
      <c r="K47" s="359">
        <v>2500000</v>
      </c>
      <c r="L47" s="358">
        <v>1836000</v>
      </c>
      <c r="M47" s="360">
        <v>1836240</v>
      </c>
      <c r="N47"/>
      <c r="P47" s="334"/>
    </row>
    <row r="48" spans="2:16" s="111" customFormat="1" ht="15" customHeight="1">
      <c r="B48" s="159">
        <v>5366</v>
      </c>
      <c r="C48" s="143" t="s">
        <v>197</v>
      </c>
      <c r="D48" s="312">
        <f>K48/1000</f>
        <v>0</v>
      </c>
      <c r="E48" s="312">
        <f>L48/1000</f>
        <v>2125</v>
      </c>
      <c r="F48" s="324">
        <f>M48/1000</f>
        <v>2124.4695</v>
      </c>
      <c r="G48" s="201">
        <f>F48/E48</f>
        <v>0.9997503529411765</v>
      </c>
      <c r="J48">
        <v>5366</v>
      </c>
      <c r="K48" s="359"/>
      <c r="L48" s="358">
        <v>2125000</v>
      </c>
      <c r="M48" s="360">
        <v>2124469.5</v>
      </c>
      <c r="N48"/>
      <c r="P48" s="334"/>
    </row>
    <row r="49" spans="2:16" s="111" customFormat="1" ht="15" customHeight="1">
      <c r="B49" s="159" t="s">
        <v>59</v>
      </c>
      <c r="C49" s="143" t="s">
        <v>60</v>
      </c>
      <c r="D49" s="312">
        <f t="shared" si="1"/>
        <v>33000</v>
      </c>
      <c r="E49" s="312">
        <f t="shared" si="2"/>
        <v>33000</v>
      </c>
      <c r="F49" s="324">
        <f t="shared" si="3"/>
        <v>30660.854</v>
      </c>
      <c r="G49" s="201">
        <f t="shared" si="0"/>
        <v>0.9291167878787878</v>
      </c>
      <c r="J49">
        <v>5410</v>
      </c>
      <c r="K49" s="359">
        <v>33000000</v>
      </c>
      <c r="L49" s="358">
        <v>33000000</v>
      </c>
      <c r="M49" s="360">
        <v>30660854</v>
      </c>
      <c r="N49"/>
      <c r="P49" s="334"/>
    </row>
    <row r="50" spans="2:16" s="111" customFormat="1" ht="15" customHeight="1">
      <c r="B50" s="159" t="s">
        <v>61</v>
      </c>
      <c r="C50" s="143" t="s">
        <v>62</v>
      </c>
      <c r="D50" s="312">
        <f t="shared" si="1"/>
        <v>175</v>
      </c>
      <c r="E50" s="312">
        <f t="shared" si="2"/>
        <v>175</v>
      </c>
      <c r="F50" s="324">
        <f t="shared" si="3"/>
        <v>25</v>
      </c>
      <c r="G50" s="201">
        <f t="shared" si="0"/>
        <v>0.14285714285714285</v>
      </c>
      <c r="J50">
        <v>5492</v>
      </c>
      <c r="K50" s="359">
        <v>175000</v>
      </c>
      <c r="L50" s="358">
        <v>175000</v>
      </c>
      <c r="M50" s="360">
        <v>25000</v>
      </c>
      <c r="N50"/>
      <c r="P50" s="334"/>
    </row>
    <row r="51" spans="2:16" s="111" customFormat="1" ht="15" customHeight="1">
      <c r="B51" s="162">
        <v>5499</v>
      </c>
      <c r="C51" s="255" t="s">
        <v>90</v>
      </c>
      <c r="D51" s="312">
        <f t="shared" si="1"/>
        <v>225</v>
      </c>
      <c r="E51" s="312">
        <f t="shared" si="2"/>
        <v>220</v>
      </c>
      <c r="F51" s="324">
        <f t="shared" si="3"/>
        <v>185.9</v>
      </c>
      <c r="G51" s="201">
        <f t="shared" si="0"/>
        <v>0.845</v>
      </c>
      <c r="J51">
        <v>5499</v>
      </c>
      <c r="K51" s="359">
        <v>225000</v>
      </c>
      <c r="L51" s="358">
        <v>220000</v>
      </c>
      <c r="M51" s="360">
        <v>185900</v>
      </c>
      <c r="N51"/>
      <c r="P51" s="334"/>
    </row>
    <row r="52" spans="2:16" s="111" customFormat="1" ht="15" customHeight="1">
      <c r="B52" s="159">
        <v>5660</v>
      </c>
      <c r="C52" s="143" t="s">
        <v>181</v>
      </c>
      <c r="D52" s="312">
        <f t="shared" si="1"/>
        <v>20</v>
      </c>
      <c r="E52" s="312">
        <f t="shared" si="2"/>
        <v>120</v>
      </c>
      <c r="F52" s="324">
        <f t="shared" si="3"/>
        <v>120</v>
      </c>
      <c r="G52" s="201">
        <f t="shared" si="0"/>
        <v>1</v>
      </c>
      <c r="J52">
        <v>5660</v>
      </c>
      <c r="K52" s="359">
        <v>20000</v>
      </c>
      <c r="L52" s="358">
        <v>120000</v>
      </c>
      <c r="M52" s="360">
        <v>120000</v>
      </c>
      <c r="N52"/>
      <c r="P52" s="334"/>
    </row>
    <row r="53" spans="2:16" s="111" customFormat="1" ht="15" customHeight="1">
      <c r="B53" s="338">
        <v>5909</v>
      </c>
      <c r="C53" s="130" t="s">
        <v>105</v>
      </c>
      <c r="D53" s="312">
        <f t="shared" si="1"/>
        <v>141</v>
      </c>
      <c r="E53" s="312">
        <f t="shared" si="2"/>
        <v>707</v>
      </c>
      <c r="F53" s="324">
        <f t="shared" si="3"/>
        <v>770.42273</v>
      </c>
      <c r="G53" s="201">
        <f t="shared" si="0"/>
        <v>1.0897068316831684</v>
      </c>
      <c r="J53">
        <v>5909</v>
      </c>
      <c r="K53" s="359">
        <v>141000</v>
      </c>
      <c r="L53" s="358">
        <v>707000</v>
      </c>
      <c r="M53" s="360">
        <v>770422.73</v>
      </c>
      <c r="N53"/>
      <c r="P53" s="334"/>
    </row>
    <row r="54" spans="2:16" s="111" customFormat="1" ht="15" customHeight="1">
      <c r="B54" s="339">
        <v>6121</v>
      </c>
      <c r="C54" s="130" t="s">
        <v>19</v>
      </c>
      <c r="D54" s="312">
        <f t="shared" si="1"/>
        <v>5388</v>
      </c>
      <c r="E54" s="312">
        <f t="shared" si="2"/>
        <v>29572</v>
      </c>
      <c r="F54" s="324">
        <f t="shared" si="3"/>
        <v>21628.5733</v>
      </c>
      <c r="G54" s="201">
        <f t="shared" si="0"/>
        <v>0.7313868963884755</v>
      </c>
      <c r="J54">
        <v>6121</v>
      </c>
      <c r="K54" s="359">
        <v>5388000</v>
      </c>
      <c r="L54" s="358">
        <v>29572000</v>
      </c>
      <c r="M54" s="360">
        <v>21628573.3</v>
      </c>
      <c r="N54"/>
      <c r="P54" s="334"/>
    </row>
    <row r="55" spans="2:16" s="111" customFormat="1" ht="15" customHeight="1">
      <c r="B55" s="159">
        <v>6122</v>
      </c>
      <c r="C55" s="143" t="s">
        <v>108</v>
      </c>
      <c r="D55" s="312">
        <f t="shared" si="1"/>
        <v>0</v>
      </c>
      <c r="E55" s="312">
        <f t="shared" si="2"/>
        <v>81</v>
      </c>
      <c r="F55" s="324">
        <f t="shared" si="3"/>
        <v>80.801</v>
      </c>
      <c r="G55" s="201">
        <f t="shared" si="0"/>
        <v>0.9975432098765432</v>
      </c>
      <c r="J55">
        <v>6122</v>
      </c>
      <c r="K55" s="359"/>
      <c r="L55" s="358">
        <v>81000</v>
      </c>
      <c r="M55" s="360">
        <v>80801</v>
      </c>
      <c r="N55"/>
      <c r="P55" s="334"/>
    </row>
    <row r="56" spans="2:16" s="111" customFormat="1" ht="15" customHeight="1">
      <c r="B56" s="159">
        <v>6130</v>
      </c>
      <c r="C56" s="130" t="s">
        <v>92</v>
      </c>
      <c r="D56" s="312">
        <f t="shared" si="1"/>
        <v>1022</v>
      </c>
      <c r="E56" s="312">
        <f t="shared" si="2"/>
        <v>772</v>
      </c>
      <c r="F56" s="324">
        <f t="shared" si="3"/>
        <v>72</v>
      </c>
      <c r="G56" s="201">
        <f t="shared" si="0"/>
        <v>0.09326424870466321</v>
      </c>
      <c r="J56">
        <v>6130</v>
      </c>
      <c r="K56" s="359">
        <v>1022000</v>
      </c>
      <c r="L56" s="358">
        <v>772000</v>
      </c>
      <c r="M56" s="360">
        <v>72000</v>
      </c>
      <c r="N56"/>
      <c r="P56" s="334"/>
    </row>
    <row r="57" spans="2:16" s="111" customFormat="1" ht="15" customHeight="1">
      <c r="B57" s="110">
        <v>6351</v>
      </c>
      <c r="C57" s="119" t="s">
        <v>199</v>
      </c>
      <c r="D57" s="312">
        <f aca="true" t="shared" si="4" ref="D57:F58">K57/1000</f>
        <v>0</v>
      </c>
      <c r="E57" s="312">
        <f t="shared" si="4"/>
        <v>250</v>
      </c>
      <c r="F57" s="324">
        <f t="shared" si="4"/>
        <v>250</v>
      </c>
      <c r="G57" s="201">
        <f>F57/E57</f>
        <v>1</v>
      </c>
      <c r="J57">
        <v>6351</v>
      </c>
      <c r="K57" s="359"/>
      <c r="L57" s="358">
        <v>250000</v>
      </c>
      <c r="M57" s="360">
        <v>250000</v>
      </c>
      <c r="N57"/>
      <c r="P57" s="334"/>
    </row>
    <row r="58" spans="2:16" s="111" customFormat="1" ht="15" customHeight="1" thickBot="1">
      <c r="B58" s="160">
        <v>6460</v>
      </c>
      <c r="C58" s="142" t="s">
        <v>184</v>
      </c>
      <c r="D58" s="302">
        <f t="shared" si="4"/>
        <v>0</v>
      </c>
      <c r="E58" s="302">
        <f t="shared" si="4"/>
        <v>4792</v>
      </c>
      <c r="F58" s="303">
        <f t="shared" si="4"/>
        <v>195.956</v>
      </c>
      <c r="G58" s="195">
        <f t="shared" si="0"/>
        <v>0.0408923205342237</v>
      </c>
      <c r="J58">
        <v>6460</v>
      </c>
      <c r="K58" s="361"/>
      <c r="L58" s="362">
        <v>4792000</v>
      </c>
      <c r="M58" s="363">
        <v>195956</v>
      </c>
      <c r="N58"/>
      <c r="P58" s="334"/>
    </row>
    <row r="59" spans="2:16" ht="19.5" customHeight="1" thickBot="1">
      <c r="B59" s="81"/>
      <c r="C59" s="82" t="s">
        <v>68</v>
      </c>
      <c r="D59" s="277">
        <f>SUM(D10:D58)</f>
        <v>128066</v>
      </c>
      <c r="E59" s="277">
        <f>SUM(E10:E58)</f>
        <v>161328.6</v>
      </c>
      <c r="F59" s="277">
        <f>SUM(F10:F58)</f>
        <v>140025.17171000002</v>
      </c>
      <c r="G59" s="193">
        <f>F59/E59</f>
        <v>0.8679500826883765</v>
      </c>
      <c r="K59" s="357">
        <f>SUM(K10:K58)</f>
        <v>128066000</v>
      </c>
      <c r="L59" s="357">
        <f>SUM(L10:L58)</f>
        <v>161328600</v>
      </c>
      <c r="M59" s="357">
        <f>SUM(M10:M58)</f>
        <v>140025171.71</v>
      </c>
      <c r="P59" s="285"/>
    </row>
    <row r="60" spans="2:16" ht="12">
      <c r="B60" s="55"/>
      <c r="C60" s="55"/>
      <c r="D60" s="56"/>
      <c r="E60" s="56"/>
      <c r="F60" s="55"/>
      <c r="G60" s="55"/>
      <c r="P60" s="285"/>
    </row>
    <row r="61" spans="2:16" ht="12">
      <c r="B61" s="35"/>
      <c r="C61" s="35"/>
      <c r="D61" s="48"/>
      <c r="E61" s="48"/>
      <c r="F61" s="35"/>
      <c r="G61" s="35"/>
      <c r="P61" s="285"/>
    </row>
    <row r="62" spans="2:16" ht="12">
      <c r="B62" s="35"/>
      <c r="C62" s="35"/>
      <c r="D62" s="48"/>
      <c r="E62" s="48"/>
      <c r="F62" s="35"/>
      <c r="G62" s="35"/>
      <c r="P62" s="285"/>
    </row>
    <row r="63" spans="2:16" ht="12">
      <c r="B63" s="35"/>
      <c r="C63" s="35"/>
      <c r="D63" s="48"/>
      <c r="E63" s="48"/>
      <c r="F63" s="35"/>
      <c r="G63" s="35"/>
      <c r="P63" s="285"/>
    </row>
    <row r="64" spans="2:16" ht="12">
      <c r="B64" s="35"/>
      <c r="C64" s="35"/>
      <c r="D64" s="48"/>
      <c r="E64" s="48"/>
      <c r="F64" s="35"/>
      <c r="G64" s="35"/>
      <c r="P64" s="285"/>
    </row>
    <row r="65" spans="5:16" ht="12">
      <c r="E65" s="274"/>
      <c r="F65" s="275"/>
      <c r="P65" s="285"/>
    </row>
    <row r="66" spans="2:16" ht="19.5">
      <c r="B66" s="410" t="s">
        <v>99</v>
      </c>
      <c r="C66" s="409"/>
      <c r="D66" s="409"/>
      <c r="E66" s="409"/>
      <c r="F66" s="409"/>
      <c r="G66" s="409"/>
      <c r="P66" s="285"/>
    </row>
    <row r="67" spans="2:16" ht="19.5">
      <c r="B67" s="410" t="s">
        <v>157</v>
      </c>
      <c r="C67" s="409"/>
      <c r="D67" s="409"/>
      <c r="E67" s="409"/>
      <c r="F67" s="409"/>
      <c r="G67" s="409"/>
      <c r="H67" s="10"/>
      <c r="I67" s="10"/>
      <c r="P67" s="285"/>
    </row>
    <row r="68" spans="9:16" ht="12.75" thickBot="1">
      <c r="I68" s="10"/>
      <c r="P68" s="285"/>
    </row>
    <row r="69" spans="1:16" ht="15">
      <c r="A69" s="10"/>
      <c r="B69" s="415" t="s">
        <v>151</v>
      </c>
      <c r="C69" s="20"/>
      <c r="D69" s="271" t="s">
        <v>122</v>
      </c>
      <c r="E69" s="271" t="s">
        <v>91</v>
      </c>
      <c r="F69" s="411" t="s">
        <v>127</v>
      </c>
      <c r="G69" s="405" t="s">
        <v>123</v>
      </c>
      <c r="P69" s="285"/>
    </row>
    <row r="70" spans="2:16" ht="15">
      <c r="B70" s="416"/>
      <c r="C70" s="21" t="s">
        <v>0</v>
      </c>
      <c r="D70" s="273" t="s">
        <v>124</v>
      </c>
      <c r="E70" s="273" t="s">
        <v>126</v>
      </c>
      <c r="F70" s="406"/>
      <c r="G70" s="406"/>
      <c r="P70" s="285"/>
    </row>
    <row r="71" spans="2:16" ht="15.75" thickBot="1">
      <c r="B71" s="417"/>
      <c r="C71" s="22"/>
      <c r="D71" s="28" t="s">
        <v>125</v>
      </c>
      <c r="E71" s="28" t="s">
        <v>125</v>
      </c>
      <c r="F71" s="45" t="s">
        <v>125</v>
      </c>
      <c r="G71" s="32" t="s">
        <v>1</v>
      </c>
      <c r="P71" s="285"/>
    </row>
    <row r="72" spans="2:16" s="111" customFormat="1" ht="15" customHeight="1">
      <c r="B72" s="330" t="s">
        <v>153</v>
      </c>
      <c r="C72" s="331" t="s">
        <v>155</v>
      </c>
      <c r="D72" s="324">
        <f>SUM(D10:D53)</f>
        <v>121656</v>
      </c>
      <c r="E72" s="324">
        <f>SUM(E10:E53)</f>
        <v>125861.6</v>
      </c>
      <c r="F72" s="332">
        <f>SUM(F10:F53)</f>
        <v>117797.84141000001</v>
      </c>
      <c r="G72" s="294">
        <f>F72/E72</f>
        <v>0.9359315423449249</v>
      </c>
      <c r="J72" s="340"/>
      <c r="P72" s="334"/>
    </row>
    <row r="73" spans="2:16" s="111" customFormat="1" ht="15" customHeight="1" thickBot="1">
      <c r="B73" s="338" t="s">
        <v>154</v>
      </c>
      <c r="C73" s="341" t="s">
        <v>156</v>
      </c>
      <c r="D73" s="324">
        <f>SUM(D54:D58)</f>
        <v>6410</v>
      </c>
      <c r="E73" s="324">
        <f>SUM(E54:E58)</f>
        <v>35467</v>
      </c>
      <c r="F73" s="324">
        <f>SUM(F54:F58)</f>
        <v>22227.330299999998</v>
      </c>
      <c r="G73" s="204">
        <f>F73/E73</f>
        <v>0.6267045507091098</v>
      </c>
      <c r="J73" s="340"/>
      <c r="P73" s="334"/>
    </row>
    <row r="74" spans="2:16" ht="19.5" customHeight="1" thickBot="1">
      <c r="B74" s="41"/>
      <c r="C74" s="83" t="s">
        <v>68</v>
      </c>
      <c r="D74" s="192">
        <f>SUM(D72:D73)</f>
        <v>128066</v>
      </c>
      <c r="E74" s="192">
        <f>SUM(E72:E73)</f>
        <v>161328.6</v>
      </c>
      <c r="F74" s="192">
        <f>SUM(F72:F73)</f>
        <v>140025.17171</v>
      </c>
      <c r="G74" s="193">
        <f>F74/E74</f>
        <v>0.8679500826883764</v>
      </c>
      <c r="H74" s="11"/>
      <c r="I74" s="11"/>
      <c r="P74" s="285"/>
    </row>
    <row r="75" ht="12">
      <c r="P75" s="285"/>
    </row>
    <row r="76" ht="12">
      <c r="P76" s="285"/>
    </row>
    <row r="77" ht="12">
      <c r="P77" s="285"/>
    </row>
    <row r="78" ht="12">
      <c r="P78" s="285"/>
    </row>
    <row r="79" spans="2:16" ht="22.5">
      <c r="B79" s="407" t="s">
        <v>200</v>
      </c>
      <c r="C79" s="414"/>
      <c r="D79" s="414"/>
      <c r="E79" s="414"/>
      <c r="F79" s="414"/>
      <c r="G79" s="414"/>
      <c r="J79" s="8">
        <f>D74-D102</f>
        <v>0</v>
      </c>
      <c r="K79" s="8">
        <f>E74-E102</f>
        <v>0</v>
      </c>
      <c r="P79" s="285"/>
    </row>
    <row r="80" spans="2:16" ht="15">
      <c r="B80" s="12"/>
      <c r="C80" s="12"/>
      <c r="D80" s="12"/>
      <c r="E80" s="12"/>
      <c r="F80" s="12"/>
      <c r="G80" s="12"/>
      <c r="P80" s="285"/>
    </row>
    <row r="81" spans="2:16" ht="19.5">
      <c r="B81" s="410" t="s">
        <v>99</v>
      </c>
      <c r="C81" s="409"/>
      <c r="D81" s="409"/>
      <c r="E81" s="409"/>
      <c r="F81" s="409"/>
      <c r="G81" s="409"/>
      <c r="P81" s="285"/>
    </row>
    <row r="82" spans="1:16" ht="19.5">
      <c r="A82" s="2"/>
      <c r="B82" s="410" t="s">
        <v>150</v>
      </c>
      <c r="C82" s="409"/>
      <c r="D82" s="409"/>
      <c r="E82" s="409"/>
      <c r="F82" s="409"/>
      <c r="G82" s="409"/>
      <c r="P82" s="285"/>
    </row>
    <row r="83" spans="1:16" ht="15.75" thickBot="1">
      <c r="A83" s="1"/>
      <c r="B83" s="12"/>
      <c r="C83" s="12"/>
      <c r="D83" s="3"/>
      <c r="E83" s="3"/>
      <c r="F83" s="12"/>
      <c r="G83" s="12"/>
      <c r="P83" s="285"/>
    </row>
    <row r="84" spans="1:16" ht="15">
      <c r="A84" s="2"/>
      <c r="B84" s="16"/>
      <c r="C84" s="16"/>
      <c r="D84" s="59" t="s">
        <v>122</v>
      </c>
      <c r="E84" s="59" t="s">
        <v>91</v>
      </c>
      <c r="F84" s="411" t="s">
        <v>127</v>
      </c>
      <c r="G84" s="405" t="s">
        <v>123</v>
      </c>
      <c r="P84" s="285"/>
    </row>
    <row r="85" spans="1:16" ht="15">
      <c r="A85" s="1"/>
      <c r="B85" s="26" t="s">
        <v>111</v>
      </c>
      <c r="C85" s="63" t="s">
        <v>149</v>
      </c>
      <c r="D85" s="60" t="s">
        <v>124</v>
      </c>
      <c r="E85" s="60" t="s">
        <v>126</v>
      </c>
      <c r="F85" s="406"/>
      <c r="G85" s="406"/>
      <c r="P85" s="285"/>
    </row>
    <row r="86" spans="1:16" ht="15.75" thickBot="1">
      <c r="A86" s="2"/>
      <c r="B86" s="17"/>
      <c r="C86" s="9"/>
      <c r="D86" s="26" t="s">
        <v>125</v>
      </c>
      <c r="E86" s="26" t="s">
        <v>125</v>
      </c>
      <c r="F86" s="45" t="s">
        <v>125</v>
      </c>
      <c r="G86" s="32" t="s">
        <v>1</v>
      </c>
      <c r="P86" s="285"/>
    </row>
    <row r="87" spans="1:16" s="111" customFormat="1" ht="15" customHeight="1">
      <c r="A87" s="329"/>
      <c r="B87" s="342" t="s">
        <v>152</v>
      </c>
      <c r="C87" s="343" t="s">
        <v>74</v>
      </c>
      <c r="D87" s="344">
        <f>Výdaje_par_pol!E75</f>
        <v>14296</v>
      </c>
      <c r="E87" s="344">
        <f>Výdaje_par_pol!F75</f>
        <v>17218</v>
      </c>
      <c r="F87" s="344">
        <f>Výdaje_par_pol!G75</f>
        <v>16665.285219999998</v>
      </c>
      <c r="G87" s="345">
        <f aca="true" t="shared" si="5" ref="G87:G101">F87/E87</f>
        <v>0.9678990138227436</v>
      </c>
      <c r="J87" s="340"/>
      <c r="P87" s="334"/>
    </row>
    <row r="88" spans="1:16" s="111" customFormat="1" ht="15" customHeight="1">
      <c r="A88" s="329"/>
      <c r="B88" s="110" t="s">
        <v>187</v>
      </c>
      <c r="C88" s="346" t="s">
        <v>100</v>
      </c>
      <c r="D88" s="347">
        <f>Výdaje_par_pol!E79</f>
        <v>2493</v>
      </c>
      <c r="E88" s="347">
        <f>Výdaje_par_pol!F79</f>
        <v>2801</v>
      </c>
      <c r="F88" s="347">
        <f>Výdaje_par_pol!G79</f>
        <v>2092.96112</v>
      </c>
      <c r="G88" s="345">
        <f t="shared" si="5"/>
        <v>0.7472192502677615</v>
      </c>
      <c r="J88" s="340"/>
      <c r="P88" s="334"/>
    </row>
    <row r="89" spans="2:16" s="111" customFormat="1" ht="15" customHeight="1">
      <c r="B89" s="118" t="s">
        <v>141</v>
      </c>
      <c r="C89" s="346" t="s">
        <v>97</v>
      </c>
      <c r="D89" s="348">
        <f>Výdaje_par_pol!E182+Výdaje_par_pol!E184+Výdaje_par_pol!E187</f>
        <v>2620</v>
      </c>
      <c r="E89" s="348">
        <f>Výdaje_par_pol!F182+Výdaje_par_pol!F184+Výdaje_par_pol!F187</f>
        <v>4647</v>
      </c>
      <c r="F89" s="348">
        <f>Výdaje_par_pol!G182+Výdaje_par_pol!G184+Výdaje_par_pol!G187</f>
        <v>4734.5189</v>
      </c>
      <c r="G89" s="345">
        <f t="shared" si="5"/>
        <v>1.0188334194103723</v>
      </c>
      <c r="J89" s="340"/>
      <c r="P89" s="334"/>
    </row>
    <row r="90" spans="2:16" s="111" customFormat="1" ht="15" customHeight="1">
      <c r="B90" s="118" t="s">
        <v>134</v>
      </c>
      <c r="C90" s="281" t="s">
        <v>135</v>
      </c>
      <c r="D90" s="348">
        <f>Výdaje_par_pol!E128</f>
        <v>120</v>
      </c>
      <c r="E90" s="348">
        <f>Výdaje_par_pol!F128</f>
        <v>120</v>
      </c>
      <c r="F90" s="348">
        <f>Výdaje_par_pol!G128</f>
        <v>105.57169999999999</v>
      </c>
      <c r="G90" s="345">
        <f t="shared" si="5"/>
        <v>0.8797641666666666</v>
      </c>
      <c r="J90" s="340"/>
      <c r="P90" s="334"/>
    </row>
    <row r="91" spans="2:16" s="111" customFormat="1" ht="15" customHeight="1">
      <c r="B91" s="110" t="s">
        <v>142</v>
      </c>
      <c r="C91" s="349" t="s">
        <v>136</v>
      </c>
      <c r="D91" s="348">
        <f>Výdaje_par_pol!E11+Výdaje_par_pol!E13</f>
        <v>7992</v>
      </c>
      <c r="E91" s="348">
        <f>Výdaje_par_pol!F11+Výdaje_par_pol!F13</f>
        <v>5497</v>
      </c>
      <c r="F91" s="348">
        <f>Výdaje_par_pol!G11+Výdaje_par_pol!G13</f>
        <v>4366.3739</v>
      </c>
      <c r="G91" s="345">
        <f t="shared" si="5"/>
        <v>0.7943194287793341</v>
      </c>
      <c r="J91" s="340"/>
      <c r="P91" s="334"/>
    </row>
    <row r="92" spans="2:16" s="111" customFormat="1" ht="15" customHeight="1">
      <c r="B92" s="118" t="s">
        <v>143</v>
      </c>
      <c r="C92" s="281" t="s">
        <v>137</v>
      </c>
      <c r="D92" s="348">
        <f>Výdaje_par_pol!E41+Výdaje_par_pol!E43+Výdaje_par_pol!E45+Výdaje_par_pol!E53+Výdaje_par_pol!E55+Výdaje_par_pol!E57</f>
        <v>5378</v>
      </c>
      <c r="E92" s="348">
        <f>Výdaje_par_pol!F41+Výdaje_par_pol!F43+Výdaje_par_pol!F45+Výdaje_par_pol!F53+Výdaje_par_pol!F55+Výdaje_par_pol!F57</f>
        <v>20486</v>
      </c>
      <c r="F92" s="348">
        <f>Výdaje_par_pol!G41+Výdaje_par_pol!G43+Výdaje_par_pol!G45+Výdaje_par_pol!G53+Výdaje_par_pol!G55+Výdaje_par_pol!G57</f>
        <v>14842.632109999999</v>
      </c>
      <c r="G92" s="345">
        <f t="shared" si="5"/>
        <v>0.72452563262716</v>
      </c>
      <c r="J92" s="340"/>
      <c r="P92" s="334"/>
    </row>
    <row r="93" spans="2:16" s="111" customFormat="1" ht="15" customHeight="1">
      <c r="B93" s="118" t="s">
        <v>188</v>
      </c>
      <c r="C93" s="281" t="s">
        <v>189</v>
      </c>
      <c r="D93" s="348">
        <f>Výdaje_par_pol!E109+Výdaje_par_pol!E111+Výdaje_par_pol!E113+Výdaje_par_pol!E115+Výdaje_par_pol!E117+Výdaje_par_pol!E121+Výdaje_par_pol!E123+Výdaje_par_pol!E125</f>
        <v>33335</v>
      </c>
      <c r="E93" s="348">
        <f>Výdaje_par_pol!F109+Výdaje_par_pol!F111+Výdaje_par_pol!F113+Výdaje_par_pol!F115+Výdaje_par_pol!F117+Výdaje_par_pol!F121+Výdaje_par_pol!F123+Výdaje_par_pol!F125</f>
        <v>33335</v>
      </c>
      <c r="F93" s="348">
        <f>Výdaje_par_pol!G109+Výdaje_par_pol!G111+Výdaje_par_pol!G113+Výdaje_par_pol!G115+Výdaje_par_pol!G117+Výdaje_par_pol!G121+Výdaje_par_pol!G123+Výdaje_par_pol!G125</f>
        <v>30992.4975</v>
      </c>
      <c r="G93" s="345">
        <f t="shared" si="5"/>
        <v>0.9297284385780711</v>
      </c>
      <c r="J93" s="340"/>
      <c r="P93" s="334"/>
    </row>
    <row r="94" spans="2:16" s="111" customFormat="1" ht="15" customHeight="1">
      <c r="B94" s="118" t="s">
        <v>144</v>
      </c>
      <c r="C94" s="281" t="s">
        <v>138</v>
      </c>
      <c r="D94" s="348">
        <f>Výdaje_par_pol!E93+Výdaje_par_pol!E91</f>
        <v>1922</v>
      </c>
      <c r="E94" s="348">
        <f>Výdaje_par_pol!F93+Výdaje_par_pol!F91</f>
        <v>1540</v>
      </c>
      <c r="F94" s="348">
        <f>Výdaje_par_pol!G93+Výdaje_par_pol!G91</f>
        <v>1162.39605</v>
      </c>
      <c r="G94" s="345">
        <f t="shared" si="5"/>
        <v>0.7548026298701299</v>
      </c>
      <c r="J94" s="340"/>
      <c r="P94" s="334"/>
    </row>
    <row r="95" spans="2:16" s="111" customFormat="1" ht="15" customHeight="1">
      <c r="B95" s="110" t="s">
        <v>145</v>
      </c>
      <c r="C95" s="350" t="s">
        <v>133</v>
      </c>
      <c r="D95" s="348">
        <f>Výdaje_par_pol!E59+Výdaje_par_pol!E61+Výdaje_par_pol!E64+Výdaje_par_pol!E73</f>
        <v>1164</v>
      </c>
      <c r="E95" s="348">
        <f>Výdaje_par_pol!F59+Výdaje_par_pol!F61+Výdaje_par_pol!F64+Výdaje_par_pol!F73</f>
        <v>1964</v>
      </c>
      <c r="F95" s="348">
        <f>Výdaje_par_pol!G59+Výdaje_par_pol!G61+Výdaje_par_pol!G64+Výdaje_par_pol!G73</f>
        <v>1956.771</v>
      </c>
      <c r="G95" s="345">
        <f t="shared" si="5"/>
        <v>0.9963192464358452</v>
      </c>
      <c r="J95" s="340"/>
      <c r="P95" s="334"/>
    </row>
    <row r="96" spans="2:16" s="111" customFormat="1" ht="15" customHeight="1">
      <c r="B96" s="118" t="s">
        <v>95</v>
      </c>
      <c r="C96" s="281" t="s">
        <v>95</v>
      </c>
      <c r="D96" s="351">
        <f>Výdaje_par_pol!E26+Výdaje_par_pol!E30+Výdaje_par_pol!E33+Výdaje_par_pol!E39</f>
        <v>24040</v>
      </c>
      <c r="E96" s="351">
        <f>Výdaje_par_pol!F26+Výdaje_par_pol!F30+Výdaje_par_pol!F33+Výdaje_par_pol!F39</f>
        <v>29401</v>
      </c>
      <c r="F96" s="351">
        <f>Výdaje_par_pol!G26+Výdaje_par_pol!G30+Výdaje_par_pol!G33+Výdaje_par_pol!G39</f>
        <v>29287.661500000002</v>
      </c>
      <c r="G96" s="345">
        <f t="shared" si="5"/>
        <v>0.9961450800993165</v>
      </c>
      <c r="J96" s="340"/>
      <c r="P96" s="334"/>
    </row>
    <row r="97" spans="2:16" s="111" customFormat="1" ht="15" customHeight="1">
      <c r="B97" s="118" t="s">
        <v>96</v>
      </c>
      <c r="C97" s="281" t="s">
        <v>96</v>
      </c>
      <c r="D97" s="348">
        <f>Výdaje_par_pol!E105</f>
        <v>5820</v>
      </c>
      <c r="E97" s="348">
        <f>Výdaje_par_pol!F105</f>
        <v>5297</v>
      </c>
      <c r="F97" s="348">
        <f>Výdaje_par_pol!G105</f>
        <v>5123.7639500000005</v>
      </c>
      <c r="G97" s="345">
        <f t="shared" si="5"/>
        <v>0.9672954408155561</v>
      </c>
      <c r="J97" s="340"/>
      <c r="P97" s="334"/>
    </row>
    <row r="98" spans="2:16" s="111" customFormat="1" ht="15" customHeight="1">
      <c r="B98" s="118" t="s">
        <v>139</v>
      </c>
      <c r="C98" s="281" t="s">
        <v>139</v>
      </c>
      <c r="D98" s="348">
        <f>Výdaje_par_pol!E17</f>
        <v>740</v>
      </c>
      <c r="E98" s="348">
        <f>Výdaje_par_pol!F17</f>
        <v>6252</v>
      </c>
      <c r="F98" s="348">
        <f>Výdaje_par_pol!G17</f>
        <v>904.66367</v>
      </c>
      <c r="G98" s="345">
        <f t="shared" si="5"/>
        <v>0.14469988323736405</v>
      </c>
      <c r="J98" s="340"/>
      <c r="P98" s="334"/>
    </row>
    <row r="99" spans="2:16" s="111" customFormat="1" ht="15" customHeight="1">
      <c r="B99" s="110" t="s">
        <v>146</v>
      </c>
      <c r="C99" s="281" t="s">
        <v>98</v>
      </c>
      <c r="D99" s="348">
        <f>Výdaje_par_pol!E7+Výdaje_par_pol!E9+Výdaje_par_pol!E22+Výdaje_par_pol!E99+Výdaje_par_pol!E101+Výdaje_par_pol!E103+Výdaje_par_pol!E107</f>
        <v>905</v>
      </c>
      <c r="E99" s="348">
        <f>Výdaje_par_pol!F7+Výdaje_par_pol!F9+Výdaje_par_pol!F22+Výdaje_par_pol!F99+Výdaje_par_pol!F101+Výdaje_par_pol!F103+Výdaje_par_pol!F107</f>
        <v>3076</v>
      </c>
      <c r="F99" s="348">
        <f>Výdaje_par_pol!G7+Výdaje_par_pol!G9+Výdaje_par_pol!G22+Výdaje_par_pol!G99+Výdaje_par_pol!G101+Výdaje_par_pol!G103+Výdaje_par_pol!G107</f>
        <v>2068.84786</v>
      </c>
      <c r="G99" s="345">
        <f t="shared" si="5"/>
        <v>0.6725773276983095</v>
      </c>
      <c r="J99" s="340"/>
      <c r="P99" s="334"/>
    </row>
    <row r="100" spans="2:16" s="111" customFormat="1" ht="15" customHeight="1">
      <c r="B100" s="118" t="s">
        <v>147</v>
      </c>
      <c r="C100" s="281" t="s">
        <v>140</v>
      </c>
      <c r="D100" s="348">
        <f>Výdaje_par_pol!E130</f>
        <v>2999</v>
      </c>
      <c r="E100" s="348">
        <f>Výdaje_par_pol!F130</f>
        <v>2989</v>
      </c>
      <c r="F100" s="348">
        <f>Výdaje_par_pol!G130</f>
        <v>2856.4065</v>
      </c>
      <c r="G100" s="345">
        <f t="shared" si="5"/>
        <v>0.9556395115423219</v>
      </c>
      <c r="J100" s="340"/>
      <c r="P100" s="334"/>
    </row>
    <row r="101" spans="2:16" s="111" customFormat="1" ht="15" customHeight="1" thickBot="1">
      <c r="B101" s="118" t="s">
        <v>148</v>
      </c>
      <c r="C101" s="281" t="s">
        <v>5</v>
      </c>
      <c r="D101" s="348">
        <f>Výdaje_par_pol!E140</f>
        <v>24242</v>
      </c>
      <c r="E101" s="348">
        <f>Výdaje_par_pol!F140</f>
        <v>26705.6</v>
      </c>
      <c r="F101" s="348">
        <f>Výdaje_par_pol!G140</f>
        <v>22864.82073</v>
      </c>
      <c r="G101" s="345">
        <f t="shared" si="5"/>
        <v>0.8561807534749266</v>
      </c>
      <c r="J101" s="340"/>
      <c r="P101" s="334"/>
    </row>
    <row r="102" spans="2:16" ht="19.5" customHeight="1" thickBot="1">
      <c r="B102" s="41"/>
      <c r="C102" s="83" t="s">
        <v>68</v>
      </c>
      <c r="D102" s="192">
        <f>SUM(D87:D101)</f>
        <v>128066</v>
      </c>
      <c r="E102" s="192">
        <f>SUM(E87:E101)</f>
        <v>161328.6</v>
      </c>
      <c r="F102" s="192">
        <f>SUM(F87:F101)</f>
        <v>140025.17170999997</v>
      </c>
      <c r="G102" s="193">
        <f>F102/E102</f>
        <v>0.8679500826883761</v>
      </c>
      <c r="H102" s="86"/>
      <c r="I102" s="35"/>
      <c r="P102" s="285"/>
    </row>
    <row r="103" spans="2:16" ht="19.5" customHeight="1">
      <c r="B103" s="15"/>
      <c r="C103" s="391"/>
      <c r="D103" s="392"/>
      <c r="E103" s="392"/>
      <c r="F103" s="392"/>
      <c r="G103" s="393"/>
      <c r="H103" s="86"/>
      <c r="I103" s="35"/>
      <c r="P103" s="285"/>
    </row>
    <row r="104" spans="2:16" ht="19.5" customHeight="1">
      <c r="B104" s="15"/>
      <c r="C104" s="391"/>
      <c r="D104" s="392"/>
      <c r="E104" s="392"/>
      <c r="F104" s="392"/>
      <c r="G104" s="393"/>
      <c r="H104" s="86"/>
      <c r="I104" s="35"/>
      <c r="P104" s="285"/>
    </row>
    <row r="105" spans="8:16" ht="15">
      <c r="H105" s="87"/>
      <c r="I105" s="35"/>
      <c r="P105" s="285"/>
    </row>
    <row r="106" spans="8:16" ht="15">
      <c r="H106" s="87"/>
      <c r="I106" s="35"/>
      <c r="P106" s="285"/>
    </row>
    <row r="107" spans="8:16" ht="15">
      <c r="H107" s="87"/>
      <c r="I107" s="35"/>
      <c r="P107" s="285"/>
    </row>
    <row r="108" spans="8:16" ht="15">
      <c r="H108" s="87"/>
      <c r="I108" s="35"/>
      <c r="P108" s="285"/>
    </row>
    <row r="109" spans="8:16" ht="15">
      <c r="H109" s="87"/>
      <c r="I109" s="35"/>
      <c r="P109" s="285"/>
    </row>
    <row r="110" spans="8:16" ht="15">
      <c r="H110" s="70"/>
      <c r="I110" s="35"/>
      <c r="P110" s="285"/>
    </row>
    <row r="111" spans="8:16" ht="15">
      <c r="H111" s="88"/>
      <c r="I111" s="35"/>
      <c r="P111" s="285"/>
    </row>
    <row r="112" spans="8:16" ht="15">
      <c r="H112" s="89"/>
      <c r="I112" s="35"/>
      <c r="P112" s="285"/>
    </row>
    <row r="113" spans="8:16" ht="15">
      <c r="H113" s="89"/>
      <c r="I113" s="35"/>
      <c r="P113" s="285"/>
    </row>
    <row r="114" spans="8:9" ht="15">
      <c r="H114" s="89"/>
      <c r="I114" s="35"/>
    </row>
    <row r="115" spans="8:9" ht="18">
      <c r="H115" s="85"/>
      <c r="I115" s="35"/>
    </row>
    <row r="116" spans="8:9" ht="12">
      <c r="H116" s="35"/>
      <c r="I116" s="35"/>
    </row>
    <row r="117" spans="8:9" ht="12">
      <c r="H117" s="35"/>
      <c r="I117" s="35"/>
    </row>
    <row r="159" spans="2:8" ht="22.5">
      <c r="B159" s="407" t="s">
        <v>200</v>
      </c>
      <c r="C159" s="414"/>
      <c r="D159" s="414"/>
      <c r="E159" s="414"/>
      <c r="F159" s="414"/>
      <c r="G159" s="414"/>
      <c r="H159" s="35"/>
    </row>
    <row r="160" spans="2:8" ht="15">
      <c r="B160" s="12"/>
      <c r="C160" s="12"/>
      <c r="D160" s="12"/>
      <c r="E160" s="12"/>
      <c r="F160" s="12"/>
      <c r="G160" s="12"/>
      <c r="H160" s="35"/>
    </row>
    <row r="161" spans="2:7" ht="19.5">
      <c r="B161" s="412" t="s">
        <v>120</v>
      </c>
      <c r="C161" s="413"/>
      <c r="D161" s="413"/>
      <c r="E161" s="413"/>
      <c r="F161" s="413"/>
      <c r="G161" s="413"/>
    </row>
    <row r="162" spans="2:5" ht="15">
      <c r="B162" s="47"/>
      <c r="C162" s="47"/>
      <c r="D162" s="49"/>
      <c r="E162" s="49"/>
    </row>
    <row r="163" spans="2:5" ht="18" thickBot="1">
      <c r="B163" s="27"/>
      <c r="C163" s="394"/>
      <c r="D163" s="49"/>
      <c r="E163" s="49"/>
    </row>
    <row r="164" spans="2:7" ht="15">
      <c r="B164" s="64"/>
      <c r="C164" s="65"/>
      <c r="D164" s="59" t="s">
        <v>122</v>
      </c>
      <c r="E164" s="59" t="s">
        <v>91</v>
      </c>
      <c r="F164" s="411" t="s">
        <v>127</v>
      </c>
      <c r="G164" s="405" t="s">
        <v>123</v>
      </c>
    </row>
    <row r="165" spans="2:7" ht="15">
      <c r="B165" s="66" t="s">
        <v>94</v>
      </c>
      <c r="C165" s="67" t="s">
        <v>0</v>
      </c>
      <c r="D165" s="60" t="s">
        <v>124</v>
      </c>
      <c r="E165" s="60" t="s">
        <v>126</v>
      </c>
      <c r="F165" s="406"/>
      <c r="G165" s="406"/>
    </row>
    <row r="166" spans="2:7" ht="15.75" thickBot="1">
      <c r="B166" s="68"/>
      <c r="C166" s="69"/>
      <c r="D166" s="26" t="s">
        <v>125</v>
      </c>
      <c r="E166" s="26" t="s">
        <v>125</v>
      </c>
      <c r="F166" s="45" t="s">
        <v>125</v>
      </c>
      <c r="G166" s="32" t="s">
        <v>1</v>
      </c>
    </row>
    <row r="167" spans="2:10" s="111" customFormat="1" ht="15" customHeight="1">
      <c r="B167" s="84" t="s">
        <v>116</v>
      </c>
      <c r="C167" s="92" t="s">
        <v>115</v>
      </c>
      <c r="D167" s="75">
        <f>SUM(D168:D169)</f>
        <v>-16316</v>
      </c>
      <c r="E167" s="75">
        <f>SUM(E168:E169)</f>
        <v>-3101</v>
      </c>
      <c r="F167" s="76">
        <f>SUM(F168:F169)</f>
        <v>-26034.04761</v>
      </c>
      <c r="G167" s="295">
        <f>F167/E167</f>
        <v>8.395371689777491</v>
      </c>
      <c r="J167" s="340"/>
    </row>
    <row r="168" spans="2:10" s="111" customFormat="1" ht="15" customHeight="1">
      <c r="B168" s="90">
        <v>8115</v>
      </c>
      <c r="C168" s="93" t="s">
        <v>117</v>
      </c>
      <c r="D168" s="77">
        <v>3191</v>
      </c>
      <c r="E168" s="77">
        <v>16406</v>
      </c>
      <c r="F168" s="78">
        <v>-6527.54761</v>
      </c>
      <c r="G168" s="199" t="s">
        <v>2</v>
      </c>
      <c r="H168" s="352"/>
      <c r="J168" s="340"/>
    </row>
    <row r="169" spans="2:10" s="111" customFormat="1" ht="15" customHeight="1" thickBot="1">
      <c r="B169" s="91">
        <v>8124</v>
      </c>
      <c r="C169" s="94" t="s">
        <v>118</v>
      </c>
      <c r="D169" s="79">
        <v>-19507</v>
      </c>
      <c r="E169" s="79">
        <v>-19507</v>
      </c>
      <c r="F169" s="80">
        <v>-19506.5</v>
      </c>
      <c r="G169" s="267">
        <f>F169/E169</f>
        <v>0.9999743681755268</v>
      </c>
      <c r="H169" s="352"/>
      <c r="J169" s="340"/>
    </row>
    <row r="170" spans="2:10" s="111" customFormat="1" ht="19.5" customHeight="1" thickBot="1">
      <c r="B170" s="353"/>
      <c r="C170" s="354" t="s">
        <v>119</v>
      </c>
      <c r="D170" s="191">
        <f>D167</f>
        <v>-16316</v>
      </c>
      <c r="E170" s="191">
        <f>E167</f>
        <v>-3101</v>
      </c>
      <c r="F170" s="191">
        <f>F167</f>
        <v>-26034.04761</v>
      </c>
      <c r="G170" s="296">
        <f>F170/E170</f>
        <v>8.395371689777491</v>
      </c>
      <c r="J170" s="340"/>
    </row>
    <row r="171" spans="2:5" ht="15">
      <c r="B171" s="39"/>
      <c r="C171" s="40"/>
      <c r="D171" s="49"/>
      <c r="E171" s="49"/>
    </row>
    <row r="172" spans="2:5" ht="15">
      <c r="B172" s="39"/>
      <c r="C172" s="40"/>
      <c r="D172" s="49"/>
      <c r="E172" s="49"/>
    </row>
    <row r="173" spans="2:5" ht="15">
      <c r="B173" s="39"/>
      <c r="C173" s="40"/>
      <c r="D173" s="49"/>
      <c r="E173" s="49"/>
    </row>
    <row r="174" spans="2:5" ht="15">
      <c r="B174" s="39"/>
      <c r="C174" s="40"/>
      <c r="D174" s="49"/>
      <c r="E174" s="49"/>
    </row>
    <row r="175" spans="2:5" ht="15">
      <c r="B175" s="39"/>
      <c r="C175" s="40"/>
      <c r="D175" s="49"/>
      <c r="E175" s="49"/>
    </row>
    <row r="176" spans="2:5" ht="15">
      <c r="B176" s="39"/>
      <c r="C176" s="40"/>
      <c r="D176" s="49"/>
      <c r="E176" s="49"/>
    </row>
    <row r="179" spans="2:7" ht="19.5">
      <c r="B179" s="412" t="s">
        <v>202</v>
      </c>
      <c r="C179" s="413"/>
      <c r="D179" s="413"/>
      <c r="E179" s="413"/>
      <c r="F179" s="413"/>
      <c r="G179" s="413"/>
    </row>
    <row r="180" spans="2:5" ht="15">
      <c r="B180" s="47"/>
      <c r="C180" s="47"/>
      <c r="D180" s="49"/>
      <c r="E180" s="49"/>
    </row>
    <row r="181" spans="2:5" ht="18" thickBot="1">
      <c r="B181" s="27"/>
      <c r="C181" s="394"/>
      <c r="D181" s="49"/>
      <c r="E181" s="49"/>
    </row>
    <row r="182" spans="2:7" ht="15">
      <c r="B182" s="64"/>
      <c r="C182" s="65"/>
      <c r="D182" s="59" t="s">
        <v>122</v>
      </c>
      <c r="E182" s="59" t="s">
        <v>91</v>
      </c>
      <c r="F182" s="411" t="s">
        <v>127</v>
      </c>
      <c r="G182" s="405" t="s">
        <v>123</v>
      </c>
    </row>
    <row r="183" spans="2:7" ht="15">
      <c r="B183" s="66" t="s">
        <v>151</v>
      </c>
      <c r="C183" s="67" t="s">
        <v>0</v>
      </c>
      <c r="D183" s="60" t="s">
        <v>124</v>
      </c>
      <c r="E183" s="60" t="s">
        <v>126</v>
      </c>
      <c r="F183" s="406"/>
      <c r="G183" s="406"/>
    </row>
    <row r="184" spans="2:7" ht="15.75" thickBot="1">
      <c r="B184" s="110"/>
      <c r="C184" s="395"/>
      <c r="D184" s="28" t="s">
        <v>125</v>
      </c>
      <c r="E184" s="28" t="s">
        <v>125</v>
      </c>
      <c r="F184" s="109" t="s">
        <v>125</v>
      </c>
      <c r="G184" s="98" t="s">
        <v>1</v>
      </c>
    </row>
    <row r="185" spans="2:10" s="111" customFormat="1" ht="22.5" customHeight="1">
      <c r="B185" s="401" t="s">
        <v>203</v>
      </c>
      <c r="C185" s="396" t="s">
        <v>204</v>
      </c>
      <c r="D185" s="397">
        <v>144382</v>
      </c>
      <c r="E185" s="397">
        <v>164429.6</v>
      </c>
      <c r="F185" s="397">
        <v>166059.21932</v>
      </c>
      <c r="G185" s="204">
        <f>F185/E185</f>
        <v>1.0099107418615627</v>
      </c>
      <c r="J185" s="340"/>
    </row>
    <row r="186" spans="2:10" s="111" customFormat="1" ht="22.5" customHeight="1">
      <c r="B186" s="402" t="s">
        <v>205</v>
      </c>
      <c r="C186" s="71" t="s">
        <v>206</v>
      </c>
      <c r="D186" s="77">
        <f>D59</f>
        <v>128066</v>
      </c>
      <c r="E186" s="77">
        <f>E59</f>
        <v>161328.6</v>
      </c>
      <c r="F186" s="77">
        <f>F59</f>
        <v>140025.17171000002</v>
      </c>
      <c r="G186" s="199">
        <f>F186/E186</f>
        <v>0.8679500826883765</v>
      </c>
      <c r="J186" s="340"/>
    </row>
    <row r="187" spans="2:10" s="111" customFormat="1" ht="22.5" customHeight="1">
      <c r="B187" s="402"/>
      <c r="C187" s="403" t="s">
        <v>207</v>
      </c>
      <c r="D187" s="399">
        <f>D185-D186</f>
        <v>16316</v>
      </c>
      <c r="E187" s="399">
        <f>E185-E186</f>
        <v>3101</v>
      </c>
      <c r="F187" s="399">
        <f>F185-F186</f>
        <v>26034.04760999998</v>
      </c>
      <c r="G187" s="400">
        <f>F187/E187</f>
        <v>8.395371689777484</v>
      </c>
      <c r="J187" s="340"/>
    </row>
    <row r="188" spans="2:10" s="111" customFormat="1" ht="22.5" customHeight="1" thickBot="1">
      <c r="B188" s="404" t="s">
        <v>116</v>
      </c>
      <c r="C188" s="72" t="s">
        <v>115</v>
      </c>
      <c r="D188" s="398">
        <f>D170</f>
        <v>-16316</v>
      </c>
      <c r="E188" s="398">
        <f>E170</f>
        <v>-3101</v>
      </c>
      <c r="F188" s="398">
        <f>F170</f>
        <v>-26034.04761</v>
      </c>
      <c r="G188" s="267">
        <f>F188/E188</f>
        <v>8.395371689777491</v>
      </c>
      <c r="J188" s="340"/>
    </row>
    <row r="189" ht="12">
      <c r="B189" s="35"/>
    </row>
    <row r="190" ht="12">
      <c r="B190" s="35"/>
    </row>
    <row r="191" ht="12">
      <c r="B191" s="35"/>
    </row>
    <row r="192" ht="12">
      <c r="B192" s="35"/>
    </row>
    <row r="193" ht="12">
      <c r="B193" s="35"/>
    </row>
    <row r="194" ht="12">
      <c r="B194" s="35"/>
    </row>
    <row r="202" spans="4:6" ht="12">
      <c r="D202" s="104"/>
      <c r="E202" s="104"/>
      <c r="F202" s="11"/>
    </row>
    <row r="203" spans="3:7" ht="12">
      <c r="C203" s="35"/>
      <c r="D203" s="95"/>
      <c r="E203" s="95"/>
      <c r="F203" s="10"/>
      <c r="G203" s="99"/>
    </row>
    <row r="204" spans="3:7" ht="12">
      <c r="C204" s="35"/>
      <c r="D204" s="105"/>
      <c r="E204" s="105"/>
      <c r="F204" s="105"/>
      <c r="G204" s="100"/>
    </row>
    <row r="205" spans="3:7" ht="12">
      <c r="C205" s="35"/>
      <c r="D205" s="105"/>
      <c r="E205" s="105"/>
      <c r="F205" s="105"/>
      <c r="G205" s="100"/>
    </row>
    <row r="206" spans="3:7" ht="12">
      <c r="C206" s="35"/>
      <c r="D206" s="105"/>
      <c r="E206" s="105"/>
      <c r="F206" s="105"/>
      <c r="G206" s="100"/>
    </row>
    <row r="207" spans="3:7" ht="12">
      <c r="C207" s="35"/>
      <c r="D207" s="105"/>
      <c r="E207" s="105"/>
      <c r="F207" s="105"/>
      <c r="G207" s="100"/>
    </row>
    <row r="208" spans="3:7" ht="12">
      <c r="C208" s="35"/>
      <c r="D208" s="105"/>
      <c r="E208" s="105"/>
      <c r="F208" s="10"/>
      <c r="G208" s="36"/>
    </row>
    <row r="209" spans="3:7" ht="15">
      <c r="C209" s="50"/>
      <c r="D209" s="101"/>
      <c r="E209" s="101"/>
      <c r="F209" s="96"/>
      <c r="G209" s="102"/>
    </row>
    <row r="210" spans="3:7" ht="15">
      <c r="C210" s="35"/>
      <c r="D210" s="106"/>
      <c r="E210" s="106"/>
      <c r="F210" s="10"/>
      <c r="G210" s="103"/>
    </row>
    <row r="211" spans="3:7" ht="12">
      <c r="C211" s="35"/>
      <c r="D211" s="48"/>
      <c r="E211" s="48"/>
      <c r="F211" s="35"/>
      <c r="G211" s="35"/>
    </row>
    <row r="223" ht="12">
      <c r="G223" s="6"/>
    </row>
    <row r="224" ht="12">
      <c r="G224" s="7"/>
    </row>
    <row r="225" spans="2:7" ht="15">
      <c r="B225" s="35"/>
      <c r="C225" s="50"/>
      <c r="D225" s="51"/>
      <c r="E225" s="51"/>
      <c r="F225" s="35"/>
      <c r="G225" s="35"/>
    </row>
    <row r="226" spans="2:7" ht="12">
      <c r="B226" s="35"/>
      <c r="C226" s="35"/>
      <c r="D226" s="48"/>
      <c r="E226" s="48"/>
      <c r="F226" s="35"/>
      <c r="G226" s="35"/>
    </row>
    <row r="227" spans="2:7" ht="15">
      <c r="B227" s="35"/>
      <c r="C227" s="42"/>
      <c r="D227" s="48"/>
      <c r="E227" s="48"/>
      <c r="F227" s="35"/>
      <c r="G227" s="52"/>
    </row>
    <row r="228" spans="3:5" ht="15">
      <c r="C228" s="40"/>
      <c r="D228" s="49"/>
      <c r="E228" s="49"/>
    </row>
    <row r="230" ht="18">
      <c r="C230" s="4"/>
    </row>
    <row r="232" ht="12">
      <c r="F232" s="8"/>
    </row>
    <row r="233" ht="12">
      <c r="F233" s="7"/>
    </row>
    <row r="234" spans="3:6" ht="15">
      <c r="C234" s="30"/>
      <c r="F234" s="8"/>
    </row>
    <row r="236" ht="12">
      <c r="F236" s="8"/>
    </row>
    <row r="237" ht="12">
      <c r="F237" s="8"/>
    </row>
    <row r="238" spans="3:7" ht="15">
      <c r="C238" s="30"/>
      <c r="F238" s="8"/>
      <c r="G238" s="8"/>
    </row>
    <row r="239" ht="12">
      <c r="F239" s="8"/>
    </row>
    <row r="242" ht="19.5">
      <c r="C242" s="53"/>
    </row>
    <row r="245" ht="12">
      <c r="F245" s="38"/>
    </row>
    <row r="246" ht="12">
      <c r="F246" s="34"/>
    </row>
    <row r="247" spans="3:6" ht="15">
      <c r="C247" s="30"/>
      <c r="F247" s="54"/>
    </row>
    <row r="248" spans="3:5" ht="12.75">
      <c r="C248" s="43"/>
      <c r="D248" s="33"/>
      <c r="E248" s="33"/>
    </row>
    <row r="249" spans="3:5" ht="12.75">
      <c r="C249" s="38"/>
      <c r="D249" s="33"/>
      <c r="E249" s="33"/>
    </row>
    <row r="250" ht="12">
      <c r="F250" s="34"/>
    </row>
    <row r="251" ht="12">
      <c r="F251" s="7"/>
    </row>
    <row r="252" spans="3:6" ht="15">
      <c r="C252" s="30"/>
      <c r="F252" s="7"/>
    </row>
    <row r="256" ht="19.5">
      <c r="C256" s="29"/>
    </row>
    <row r="258" ht="12.75">
      <c r="F258" s="37"/>
    </row>
    <row r="259" ht="12.75">
      <c r="F259" s="37"/>
    </row>
    <row r="260" spans="3:6" ht="15">
      <c r="C260" s="30"/>
      <c r="F260" s="37"/>
    </row>
    <row r="262" ht="12.75">
      <c r="F262" s="37"/>
    </row>
    <row r="263" ht="12.75">
      <c r="F263" s="37"/>
    </row>
    <row r="264" ht="12.75">
      <c r="F264" s="37"/>
    </row>
    <row r="265" spans="3:6" ht="15">
      <c r="C265" s="30"/>
      <c r="F265" s="37"/>
    </row>
    <row r="302" spans="3:5" ht="18">
      <c r="C302" s="5"/>
      <c r="D302" s="4"/>
      <c r="E302" s="4"/>
    </row>
    <row r="371" spans="3:6" ht="12">
      <c r="C371" s="8"/>
      <c r="F371" s="8"/>
    </row>
    <row r="373" ht="12">
      <c r="F373" s="7"/>
    </row>
  </sheetData>
  <mergeCells count="24">
    <mergeCell ref="M7:M8"/>
    <mergeCell ref="F164:F165"/>
    <mergeCell ref="G164:G165"/>
    <mergeCell ref="B79:G79"/>
    <mergeCell ref="B81:G81"/>
    <mergeCell ref="B82:G82"/>
    <mergeCell ref="F84:F85"/>
    <mergeCell ref="G84:G85"/>
    <mergeCell ref="B66:G66"/>
    <mergeCell ref="B67:G67"/>
    <mergeCell ref="B69:B71"/>
    <mergeCell ref="F69:F70"/>
    <mergeCell ref="G69:G70"/>
    <mergeCell ref="B2:G2"/>
    <mergeCell ref="B4:G4"/>
    <mergeCell ref="B5:G5"/>
    <mergeCell ref="B7:B9"/>
    <mergeCell ref="F7:F8"/>
    <mergeCell ref="G7:G8"/>
    <mergeCell ref="B179:G179"/>
    <mergeCell ref="F182:F183"/>
    <mergeCell ref="G182:G183"/>
    <mergeCell ref="B159:G159"/>
    <mergeCell ref="B161:G161"/>
  </mergeCells>
  <conditionalFormatting sqref="B233:B235 B230 B245:B383 C84:C85 E203:F203 B209:B227 B84:B86 C228 E204:G225 G301:G383 G266:G276 I1:I77 H5:H67 F7 C261:F261 C266:F266 B80:G80 C203:D225 C301:F382 B1:H1 B3:H3 B10:G59 B6:G6 C7:E9 F9:G9 B83:G83 F84 D84:E86 F166:G166 F164 D164:E166 C185 E95:F104 F69 C69:E71 M9 D167:G170 M7 K10:M59 K7:L9 B72:E74 F71:G74 G86:G104 F86:F94 B87:D104 E87:E94 A1:A324 B170:C176 B180:C184 F184:G184 F182 D182:E184 H78:H158 I102:I158 B162:C168 H159:I322 B160:G160 D185:G188">
    <cfRule type="cellIs" priority="1" dxfId="0" operator="lessThan" stopIfTrue="1">
      <formula>0</formula>
    </cfRule>
  </conditionalFormatting>
  <conditionalFormatting sqref="F247 F258:F260 F262:F265 G203 F236:F238 F234">
    <cfRule type="cellIs" priority="2" dxfId="1" operator="lessThan" stopIfTrue="1">
      <formula>0</formula>
    </cfRule>
  </conditionalFormatting>
  <conditionalFormatting sqref="F245 C248:C249">
    <cfRule type="cellIs" priority="3" dxfId="1" operator="equal" stopIfTrue="1">
      <formula>0</formula>
    </cfRule>
  </conditionalFormatting>
  <printOptions/>
  <pageMargins left="0.75" right="0.75" top="1" bottom="1" header="0.4921259845" footer="0.4921259845"/>
  <pageSetup firstPageNumber="14" useFirstPageNumber="1" horizontalDpi="300" verticalDpi="300" orientation="portrait" paperSize="9" scale="54" r:id="rId2"/>
  <headerFooter alignWithMargins="0">
    <oddHeader>&amp;L&amp;14Statutární město Brno
Městská část
Brno-Líšeň&amp;R&amp;14Odbor rozpočtu a financí
Úřadu městské části
Jírova 2, 628 00 Brno</oddHeader>
    <oddFooter>&amp;C&amp;"Arial,tučné"&amp;16Strana: &amp;P&amp;R&amp;14Sledované období:
&amp;"Arial,tučné"rok 2005
&amp;"Arial,obyčejné"Vypracoval: Ing. Libor Stehlík</oddFooter>
  </headerFooter>
  <rowBreaks count="2" manualBreakCount="2">
    <brk id="77" max="6" man="1"/>
    <brk id="15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